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19320" windowHeight="10935" tabRatio="916" activeTab="3"/>
  </bookViews>
  <sheets>
    <sheet name="Spr. wskaźniki" sheetId="16" r:id="rId1"/>
    <sheet name="Spr.wydatki " sheetId="13" r:id="rId2"/>
    <sheet name="Sprawozdanie" sheetId="12" r:id="rId3"/>
    <sheet name="Planowanie" sheetId="11" r:id="rId4"/>
    <sheet name="Program-partnerzy" sheetId="5" r:id="rId5"/>
    <sheet name="Wniosek-kosztorys inne" sheetId="1" r:id="rId6"/>
    <sheet name=" Wniosek-kosztorys" sheetId="2" r:id="rId7"/>
    <sheet name="Program" sheetId="4" r:id="rId8"/>
    <sheet name="Program-wskaźniki" sheetId="10" r:id="rId9"/>
    <sheet name="Wniosek" sheetId="6" r:id="rId10"/>
    <sheet name="listy" sheetId="3" state="hidden" r:id="rId11"/>
  </sheets>
  <definedNames>
    <definedName name="_ftnref1" localSheetId="7">Program!#REF!</definedName>
    <definedName name="_ftnref1" localSheetId="2">Sprawozdanie!#REF!</definedName>
    <definedName name="_ftnref1" localSheetId="9">Wniosek!#REF!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3"/>
  <c r="C71" i="4"/>
  <c r="D71"/>
  <c r="F71"/>
  <c r="G71"/>
  <c r="H71"/>
  <c r="I71"/>
  <c r="C70" l="1"/>
  <c r="B7" l="1"/>
  <c r="B8"/>
  <c r="B2" i="3"/>
  <c r="B39" i="11" l="1"/>
  <c r="B10" i="4"/>
  <c r="B11"/>
  <c r="B12"/>
  <c r="B13"/>
  <c r="B14"/>
  <c r="B15"/>
  <c r="B16"/>
  <c r="B17"/>
  <c r="B18"/>
  <c r="B19"/>
  <c r="B9"/>
  <c r="B4" i="3" l="1"/>
  <c r="A58" i="12" l="1"/>
  <c r="A61"/>
  <c r="A64"/>
  <c r="D37" i="10" l="1"/>
  <c r="L46" i="3" l="1"/>
  <c r="J40"/>
  <c r="L47"/>
  <c r="J43"/>
  <c r="J44"/>
  <c r="J45"/>
  <c r="J42"/>
  <c r="J41"/>
  <c r="J37"/>
  <c r="J38"/>
  <c r="J39"/>
  <c r="J36"/>
  <c r="L33"/>
  <c r="C2" i="10"/>
  <c r="J32" i="3"/>
  <c r="J31"/>
  <c r="J30"/>
  <c r="J29"/>
  <c r="J28"/>
  <c r="J27"/>
  <c r="J26"/>
  <c r="J25"/>
  <c r="D19" i="16"/>
  <c r="B30" i="13" l="1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29"/>
  <c r="B28"/>
  <c r="B27"/>
  <c r="B26"/>
  <c r="C278" i="3"/>
  <c r="C277"/>
  <c r="C276"/>
  <c r="C275"/>
  <c r="B3" i="1"/>
  <c r="AB252" i="3"/>
  <c r="AB256"/>
  <c r="AB260"/>
  <c r="AB264"/>
  <c r="AB268"/>
  <c r="Z249"/>
  <c r="AB249" s="1"/>
  <c r="Z250"/>
  <c r="AB250" s="1"/>
  <c r="Z251"/>
  <c r="AB251" s="1"/>
  <c r="Z252"/>
  <c r="Z253"/>
  <c r="AB253" s="1"/>
  <c r="Z254"/>
  <c r="AB254" s="1"/>
  <c r="Z255"/>
  <c r="AB255" s="1"/>
  <c r="Z256"/>
  <c r="Z257"/>
  <c r="AB257" s="1"/>
  <c r="Z258"/>
  <c r="AB258" s="1"/>
  <c r="Z259"/>
  <c r="AB259" s="1"/>
  <c r="Z260"/>
  <c r="Z261"/>
  <c r="AB261" s="1"/>
  <c r="Z262"/>
  <c r="AB262" s="1"/>
  <c r="Z263"/>
  <c r="AB263" s="1"/>
  <c r="Z264"/>
  <c r="Z265"/>
  <c r="AB265" s="1"/>
  <c r="Z266"/>
  <c r="AB266" s="1"/>
  <c r="Z267"/>
  <c r="AB267" s="1"/>
  <c r="Z268"/>
  <c r="Z269"/>
  <c r="AB269" s="1"/>
  <c r="Z270"/>
  <c r="AB270" s="1"/>
  <c r="Z271"/>
  <c r="AB271" s="1"/>
  <c r="Y249"/>
  <c r="AA249" s="1"/>
  <c r="Y250"/>
  <c r="AA250" s="1"/>
  <c r="Y251"/>
  <c r="AA251" s="1"/>
  <c r="Y252"/>
  <c r="AA252" s="1"/>
  <c r="Y253"/>
  <c r="AA253" s="1"/>
  <c r="Y254"/>
  <c r="AA254" s="1"/>
  <c r="Y255"/>
  <c r="AA255" s="1"/>
  <c r="Y256"/>
  <c r="AA256" s="1"/>
  <c r="Y257"/>
  <c r="AA257" s="1"/>
  <c r="Y258"/>
  <c r="AA258" s="1"/>
  <c r="Y259"/>
  <c r="AA259" s="1"/>
  <c r="Y260"/>
  <c r="AA260" s="1"/>
  <c r="Y261"/>
  <c r="AA261" s="1"/>
  <c r="Y262"/>
  <c r="AA262" s="1"/>
  <c r="Y263"/>
  <c r="AA263" s="1"/>
  <c r="Y264"/>
  <c r="AA264" s="1"/>
  <c r="Y265"/>
  <c r="AA265" s="1"/>
  <c r="Y266"/>
  <c r="AA266" s="1"/>
  <c r="Y267"/>
  <c r="AA267" s="1"/>
  <c r="Y268"/>
  <c r="AA268" s="1"/>
  <c r="Y269"/>
  <c r="AA269" s="1"/>
  <c r="Y270"/>
  <c r="AA270" s="1"/>
  <c r="Y271"/>
  <c r="AA271" s="1"/>
  <c r="Z248"/>
  <c r="AB248" s="1"/>
  <c r="Y248"/>
  <c r="AA248" s="1"/>
  <c r="AA272" l="1"/>
  <c r="AB272"/>
  <c r="Y234"/>
  <c r="G2" i="2"/>
  <c r="U147" i="3"/>
  <c r="U155"/>
  <c r="U163"/>
  <c r="U171"/>
  <c r="U179"/>
  <c r="U187"/>
  <c r="U195"/>
  <c r="U203"/>
  <c r="U211"/>
  <c r="T202"/>
  <c r="T210"/>
  <c r="T218"/>
  <c r="T226"/>
  <c r="T234"/>
  <c r="T242"/>
  <c r="S147"/>
  <c r="S148"/>
  <c r="U148" s="1"/>
  <c r="S149"/>
  <c r="U149" s="1"/>
  <c r="S150"/>
  <c r="U150" s="1"/>
  <c r="S151"/>
  <c r="U151" s="1"/>
  <c r="S152"/>
  <c r="U152" s="1"/>
  <c r="S153"/>
  <c r="U153" s="1"/>
  <c r="S154"/>
  <c r="U154" s="1"/>
  <c r="S155"/>
  <c r="S156"/>
  <c r="U156" s="1"/>
  <c r="S157"/>
  <c r="U157" s="1"/>
  <c r="S158"/>
  <c r="U158" s="1"/>
  <c r="S159"/>
  <c r="U159" s="1"/>
  <c r="S160"/>
  <c r="U160" s="1"/>
  <c r="S161"/>
  <c r="U161" s="1"/>
  <c r="S162"/>
  <c r="U162" s="1"/>
  <c r="S163"/>
  <c r="S164"/>
  <c r="U164" s="1"/>
  <c r="S165"/>
  <c r="U165" s="1"/>
  <c r="S166"/>
  <c r="U166" s="1"/>
  <c r="S167"/>
  <c r="U167" s="1"/>
  <c r="S168"/>
  <c r="U168" s="1"/>
  <c r="S169"/>
  <c r="U169" s="1"/>
  <c r="S170"/>
  <c r="U170" s="1"/>
  <c r="S171"/>
  <c r="S172"/>
  <c r="U172" s="1"/>
  <c r="S173"/>
  <c r="U173" s="1"/>
  <c r="S174"/>
  <c r="U174" s="1"/>
  <c r="S175"/>
  <c r="U175" s="1"/>
  <c r="S176"/>
  <c r="U176" s="1"/>
  <c r="S177"/>
  <c r="U177" s="1"/>
  <c r="S178"/>
  <c r="U178" s="1"/>
  <c r="S179"/>
  <c r="S180"/>
  <c r="U180" s="1"/>
  <c r="S181"/>
  <c r="U181" s="1"/>
  <c r="S182"/>
  <c r="U182" s="1"/>
  <c r="S183"/>
  <c r="U183" s="1"/>
  <c r="S184"/>
  <c r="U184" s="1"/>
  <c r="S185"/>
  <c r="U185" s="1"/>
  <c r="S186"/>
  <c r="U186" s="1"/>
  <c r="S187"/>
  <c r="S188"/>
  <c r="U188" s="1"/>
  <c r="S189"/>
  <c r="U189" s="1"/>
  <c r="S190"/>
  <c r="U190" s="1"/>
  <c r="S191"/>
  <c r="U191" s="1"/>
  <c r="S192"/>
  <c r="U192" s="1"/>
  <c r="S193"/>
  <c r="U193" s="1"/>
  <c r="S194"/>
  <c r="U194" s="1"/>
  <c r="S195"/>
  <c r="S196"/>
  <c r="U196" s="1"/>
  <c r="S197"/>
  <c r="U197" s="1"/>
  <c r="S198"/>
  <c r="U198" s="1"/>
  <c r="S199"/>
  <c r="U199" s="1"/>
  <c r="S200"/>
  <c r="U200" s="1"/>
  <c r="S201"/>
  <c r="U201" s="1"/>
  <c r="S202"/>
  <c r="U202" s="1"/>
  <c r="S203"/>
  <c r="S204"/>
  <c r="U204" s="1"/>
  <c r="S205"/>
  <c r="U205" s="1"/>
  <c r="S206"/>
  <c r="U206" s="1"/>
  <c r="S207"/>
  <c r="U207" s="1"/>
  <c r="S208"/>
  <c r="U208" s="1"/>
  <c r="S209"/>
  <c r="U209" s="1"/>
  <c r="S210"/>
  <c r="U210" s="1"/>
  <c r="S211"/>
  <c r="S212"/>
  <c r="U212" s="1"/>
  <c r="S213"/>
  <c r="U213" s="1"/>
  <c r="S214"/>
  <c r="U214" s="1"/>
  <c r="S215"/>
  <c r="U215" s="1"/>
  <c r="S216"/>
  <c r="U216" s="1"/>
  <c r="S217"/>
  <c r="U217" s="1"/>
  <c r="S218"/>
  <c r="U218" s="1"/>
  <c r="S219"/>
  <c r="U219" s="1"/>
  <c r="S220"/>
  <c r="U220" s="1"/>
  <c r="S221"/>
  <c r="U221" s="1"/>
  <c r="S222"/>
  <c r="U222" s="1"/>
  <c r="S223"/>
  <c r="U223" s="1"/>
  <c r="S224"/>
  <c r="U224" s="1"/>
  <c r="S225"/>
  <c r="U225" s="1"/>
  <c r="S226"/>
  <c r="U226" s="1"/>
  <c r="S227"/>
  <c r="U227" s="1"/>
  <c r="S228"/>
  <c r="U228" s="1"/>
  <c r="S229"/>
  <c r="U229" s="1"/>
  <c r="S230"/>
  <c r="U230" s="1"/>
  <c r="S231"/>
  <c r="U231" s="1"/>
  <c r="S232"/>
  <c r="U232" s="1"/>
  <c r="S233"/>
  <c r="U233" s="1"/>
  <c r="S234"/>
  <c r="U234" s="1"/>
  <c r="S235"/>
  <c r="U235" s="1"/>
  <c r="S236"/>
  <c r="U236" s="1"/>
  <c r="S237"/>
  <c r="U237" s="1"/>
  <c r="S238"/>
  <c r="U238" s="1"/>
  <c r="S239"/>
  <c r="U239" s="1"/>
  <c r="S240"/>
  <c r="U240" s="1"/>
  <c r="S241"/>
  <c r="U241" s="1"/>
  <c r="S242"/>
  <c r="U242" s="1"/>
  <c r="S243"/>
  <c r="U243" s="1"/>
  <c r="R147"/>
  <c r="T147" s="1"/>
  <c r="V147" s="1"/>
  <c r="R148"/>
  <c r="T148" s="1"/>
  <c r="R149"/>
  <c r="T149" s="1"/>
  <c r="V149" s="1"/>
  <c r="R150"/>
  <c r="T150" s="1"/>
  <c r="R151"/>
  <c r="T151" s="1"/>
  <c r="R152"/>
  <c r="T152" s="1"/>
  <c r="R153"/>
  <c r="T153" s="1"/>
  <c r="V153" s="1"/>
  <c r="R154"/>
  <c r="T154" s="1"/>
  <c r="R155"/>
  <c r="T155" s="1"/>
  <c r="V155" s="1"/>
  <c r="R156"/>
  <c r="T156" s="1"/>
  <c r="R157"/>
  <c r="T157" s="1"/>
  <c r="V157" s="1"/>
  <c r="R158"/>
  <c r="T158" s="1"/>
  <c r="R159"/>
  <c r="T159" s="1"/>
  <c r="R160"/>
  <c r="T160" s="1"/>
  <c r="R161"/>
  <c r="T161" s="1"/>
  <c r="V161" s="1"/>
  <c r="R162"/>
  <c r="T162" s="1"/>
  <c r="R163"/>
  <c r="T163" s="1"/>
  <c r="V163" s="1"/>
  <c r="R164"/>
  <c r="T164" s="1"/>
  <c r="R165"/>
  <c r="T165" s="1"/>
  <c r="V165" s="1"/>
  <c r="R166"/>
  <c r="T166" s="1"/>
  <c r="R167"/>
  <c r="T167" s="1"/>
  <c r="R168"/>
  <c r="T168" s="1"/>
  <c r="R169"/>
  <c r="T169" s="1"/>
  <c r="V169" s="1"/>
  <c r="R170"/>
  <c r="T170" s="1"/>
  <c r="R171"/>
  <c r="T171" s="1"/>
  <c r="V171" s="1"/>
  <c r="R172"/>
  <c r="T172" s="1"/>
  <c r="R173"/>
  <c r="T173" s="1"/>
  <c r="V173" s="1"/>
  <c r="R174"/>
  <c r="T174" s="1"/>
  <c r="R175"/>
  <c r="T175" s="1"/>
  <c r="R176"/>
  <c r="T176" s="1"/>
  <c r="R177"/>
  <c r="T177" s="1"/>
  <c r="V177" s="1"/>
  <c r="R178"/>
  <c r="T178" s="1"/>
  <c r="R179"/>
  <c r="T179" s="1"/>
  <c r="V179" s="1"/>
  <c r="R180"/>
  <c r="T180" s="1"/>
  <c r="R181"/>
  <c r="T181" s="1"/>
  <c r="V181" s="1"/>
  <c r="R182"/>
  <c r="T182" s="1"/>
  <c r="R183"/>
  <c r="T183" s="1"/>
  <c r="R184"/>
  <c r="T184" s="1"/>
  <c r="R185"/>
  <c r="T185" s="1"/>
  <c r="V185" s="1"/>
  <c r="R186"/>
  <c r="T186" s="1"/>
  <c r="R187"/>
  <c r="T187" s="1"/>
  <c r="V187" s="1"/>
  <c r="R188"/>
  <c r="T188" s="1"/>
  <c r="R189"/>
  <c r="T189" s="1"/>
  <c r="V189" s="1"/>
  <c r="R190"/>
  <c r="T190" s="1"/>
  <c r="R191"/>
  <c r="T191" s="1"/>
  <c r="R192"/>
  <c r="T192" s="1"/>
  <c r="R193"/>
  <c r="T193" s="1"/>
  <c r="V193" s="1"/>
  <c r="R194"/>
  <c r="T194" s="1"/>
  <c r="R195"/>
  <c r="T195" s="1"/>
  <c r="V195" s="1"/>
  <c r="R196"/>
  <c r="T196" s="1"/>
  <c r="R197"/>
  <c r="T197" s="1"/>
  <c r="V197" s="1"/>
  <c r="R198"/>
  <c r="T198" s="1"/>
  <c r="R199"/>
  <c r="T199" s="1"/>
  <c r="R200"/>
  <c r="T200" s="1"/>
  <c r="R201"/>
  <c r="T201" s="1"/>
  <c r="V201" s="1"/>
  <c r="R202"/>
  <c r="R203"/>
  <c r="T203" s="1"/>
  <c r="V203" s="1"/>
  <c r="R204"/>
  <c r="T204" s="1"/>
  <c r="R205"/>
  <c r="T205" s="1"/>
  <c r="V205" s="1"/>
  <c r="R206"/>
  <c r="T206" s="1"/>
  <c r="V206" s="1"/>
  <c r="R207"/>
  <c r="T207" s="1"/>
  <c r="R208"/>
  <c r="T208" s="1"/>
  <c r="R209"/>
  <c r="T209" s="1"/>
  <c r="V209" s="1"/>
  <c r="R210"/>
  <c r="R211"/>
  <c r="T211" s="1"/>
  <c r="V211" s="1"/>
  <c r="R212"/>
  <c r="T212" s="1"/>
  <c r="R213"/>
  <c r="T213" s="1"/>
  <c r="V213" s="1"/>
  <c r="R214"/>
  <c r="T214" s="1"/>
  <c r="V214" s="1"/>
  <c r="R215"/>
  <c r="T215" s="1"/>
  <c r="R216"/>
  <c r="T216" s="1"/>
  <c r="R217"/>
  <c r="T217" s="1"/>
  <c r="V217" s="1"/>
  <c r="R218"/>
  <c r="R219"/>
  <c r="T219" s="1"/>
  <c r="V219" s="1"/>
  <c r="R220"/>
  <c r="T220" s="1"/>
  <c r="R221"/>
  <c r="T221" s="1"/>
  <c r="V221" s="1"/>
  <c r="R222"/>
  <c r="T222" s="1"/>
  <c r="V222" s="1"/>
  <c r="R223"/>
  <c r="T223" s="1"/>
  <c r="V223" s="1"/>
  <c r="R224"/>
  <c r="T224" s="1"/>
  <c r="R225"/>
  <c r="T225" s="1"/>
  <c r="V225" s="1"/>
  <c r="R226"/>
  <c r="R227"/>
  <c r="T227" s="1"/>
  <c r="V227" s="1"/>
  <c r="R228"/>
  <c r="T228" s="1"/>
  <c r="R229"/>
  <c r="T229" s="1"/>
  <c r="V229" s="1"/>
  <c r="R230"/>
  <c r="T230" s="1"/>
  <c r="V230" s="1"/>
  <c r="R231"/>
  <c r="T231" s="1"/>
  <c r="V231" s="1"/>
  <c r="R232"/>
  <c r="T232" s="1"/>
  <c r="R233"/>
  <c r="T233" s="1"/>
  <c r="V233" s="1"/>
  <c r="R234"/>
  <c r="R235"/>
  <c r="T235" s="1"/>
  <c r="V235" s="1"/>
  <c r="R236"/>
  <c r="T236" s="1"/>
  <c r="R237"/>
  <c r="T237" s="1"/>
  <c r="V237" s="1"/>
  <c r="R238"/>
  <c r="T238" s="1"/>
  <c r="V238" s="1"/>
  <c r="R239"/>
  <c r="T239" s="1"/>
  <c r="V239" s="1"/>
  <c r="R240"/>
  <c r="T240" s="1"/>
  <c r="R241"/>
  <c r="T241" s="1"/>
  <c r="V241" s="1"/>
  <c r="R242"/>
  <c r="R243"/>
  <c r="T243" s="1"/>
  <c r="V243" s="1"/>
  <c r="V215" l="1"/>
  <c r="V207"/>
  <c r="V199"/>
  <c r="V191"/>
  <c r="V183"/>
  <c r="V175"/>
  <c r="V167"/>
  <c r="V159"/>
  <c r="V151"/>
  <c r="V242"/>
  <c r="V234"/>
  <c r="V226"/>
  <c r="V218"/>
  <c r="V210"/>
  <c r="V202"/>
  <c r="V240"/>
  <c r="V236"/>
  <c r="V232"/>
  <c r="V228"/>
  <c r="V224"/>
  <c r="V220"/>
  <c r="V216"/>
  <c r="V212"/>
  <c r="V208"/>
  <c r="V204"/>
  <c r="V200"/>
  <c r="V198"/>
  <c r="V196"/>
  <c r="V194"/>
  <c r="V192"/>
  <c r="V190"/>
  <c r="V188"/>
  <c r="V186"/>
  <c r="V184"/>
  <c r="V182"/>
  <c r="V180"/>
  <c r="V178"/>
  <c r="V176"/>
  <c r="V174"/>
  <c r="V172"/>
  <c r="V170"/>
  <c r="V168"/>
  <c r="V166"/>
  <c r="V164"/>
  <c r="V162"/>
  <c r="V160"/>
  <c r="V158"/>
  <c r="V156"/>
  <c r="V154"/>
  <c r="V152"/>
  <c r="V150"/>
  <c r="V148"/>
  <c r="AC272"/>
  <c r="Y236" s="1"/>
  <c r="B34" i="11"/>
  <c r="B35"/>
  <c r="B37" l="1"/>
  <c r="D9" i="16" l="1"/>
  <c r="D10"/>
  <c r="D11"/>
  <c r="D12"/>
  <c r="D13"/>
  <c r="D15"/>
  <c r="I89" i="11"/>
  <c r="C16" i="1"/>
  <c r="H14" i="2" s="1"/>
  <c r="O261" i="3"/>
  <c r="O262"/>
  <c r="O263"/>
  <c r="O260"/>
  <c r="N261"/>
  <c r="N262"/>
  <c r="N263"/>
  <c r="N260"/>
  <c r="O264" l="1"/>
  <c r="D18" s="1"/>
  <c r="N264"/>
  <c r="Z234" s="1"/>
  <c r="B15" i="13"/>
  <c r="I285" i="3"/>
  <c r="I286"/>
  <c r="I287"/>
  <c r="I284"/>
  <c r="H285"/>
  <c r="H286"/>
  <c r="H287"/>
  <c r="H284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60"/>
  <c r="H280"/>
  <c r="H281"/>
  <c r="H282"/>
  <c r="H283"/>
  <c r="H261"/>
  <c r="H262"/>
  <c r="H263"/>
  <c r="J263" s="1"/>
  <c r="H264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60"/>
  <c r="B85" i="11"/>
  <c r="J285" i="3" l="1"/>
  <c r="J261"/>
  <c r="J287"/>
  <c r="J282"/>
  <c r="J280"/>
  <c r="J284"/>
  <c r="J286"/>
  <c r="N17"/>
  <c r="L17"/>
  <c r="M17"/>
  <c r="K17"/>
  <c r="C18"/>
  <c r="J260"/>
  <c r="J281"/>
  <c r="J283"/>
  <c r="J262"/>
  <c r="J264"/>
  <c r="D275"/>
  <c r="D276"/>
  <c r="D277"/>
  <c r="D278"/>
  <c r="C274"/>
  <c r="D274" s="1"/>
  <c r="C273"/>
  <c r="D273" s="1"/>
  <c r="C272"/>
  <c r="D272" s="1"/>
  <c r="C271"/>
  <c r="D271" s="1"/>
  <c r="C270"/>
  <c r="D270" s="1"/>
  <c r="C269"/>
  <c r="D269" s="1"/>
  <c r="C268"/>
  <c r="D268" s="1"/>
  <c r="C267"/>
  <c r="D267" s="1"/>
  <c r="C266"/>
  <c r="D266" s="1"/>
  <c r="C265"/>
  <c r="D265" s="1"/>
  <c r="C264"/>
  <c r="D264" s="1"/>
  <c r="C263"/>
  <c r="D263" s="1"/>
  <c r="C262"/>
  <c r="D262" s="1"/>
  <c r="C261"/>
  <c r="D261" s="1"/>
  <c r="C260"/>
  <c r="D260" s="1"/>
  <c r="K288" l="1"/>
  <c r="I85" i="11" s="1"/>
  <c r="D279" i="3"/>
  <c r="A1" i="1" l="1"/>
  <c r="G16" i="3"/>
  <c r="H20"/>
  <c r="B87" i="11"/>
  <c r="C48" i="3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5"/>
  <c r="C26"/>
  <c r="C27"/>
  <c r="C28"/>
  <c r="C29"/>
  <c r="E37" i="10"/>
  <c r="E33"/>
  <c r="E32"/>
  <c r="E30"/>
  <c r="D22" i="16"/>
  <c r="D20"/>
  <c r="D18"/>
  <c r="D17"/>
  <c r="C30" l="1"/>
  <c r="C31"/>
  <c r="C32"/>
  <c r="C33"/>
  <c r="C34"/>
  <c r="C35"/>
  <c r="C36"/>
  <c r="C37"/>
  <c r="C29"/>
  <c r="B30"/>
  <c r="B31"/>
  <c r="B32"/>
  <c r="B33"/>
  <c r="B34"/>
  <c r="B35"/>
  <c r="B36"/>
  <c r="B37"/>
  <c r="B29"/>
  <c r="A29"/>
  <c r="A30"/>
  <c r="A31"/>
  <c r="A32"/>
  <c r="A33"/>
  <c r="A34"/>
  <c r="A35"/>
  <c r="A36"/>
  <c r="A37"/>
  <c r="E28"/>
  <c r="F28"/>
  <c r="G28"/>
  <c r="H28"/>
  <c r="I28"/>
  <c r="E7"/>
  <c r="F7"/>
  <c r="G7"/>
  <c r="H7"/>
  <c r="I7"/>
  <c r="D26" l="1"/>
  <c r="B26"/>
  <c r="D25"/>
  <c r="B24"/>
  <c r="A2"/>
  <c r="D27" i="10"/>
  <c r="B27"/>
  <c r="D26"/>
  <c r="E38" l="1"/>
  <c r="D36"/>
  <c r="D38"/>
  <c r="E36"/>
  <c r="D34"/>
  <c r="D33" i="16" s="1"/>
  <c r="D31" i="10"/>
  <c r="D30" i="16" s="1"/>
  <c r="E34" i="10"/>
  <c r="E31"/>
  <c r="F30" i="4"/>
  <c r="D24" i="16" s="1"/>
  <c r="C5" i="1"/>
  <c r="A4"/>
  <c r="D8" i="3"/>
  <c r="D9"/>
  <c r="D10"/>
  <c r="D7"/>
  <c r="B9" l="1"/>
  <c r="E9" s="1"/>
  <c r="D16" i="1" l="1"/>
  <c r="G22" i="13" s="1"/>
  <c r="K11"/>
  <c r="K12"/>
  <c r="K13"/>
  <c r="K10"/>
  <c r="H11"/>
  <c r="H12"/>
  <c r="H13"/>
  <c r="H10"/>
  <c r="D14" i="1"/>
  <c r="C14"/>
  <c r="B11" i="13"/>
  <c r="B12"/>
  <c r="B13"/>
  <c r="B10"/>
  <c r="A67" i="12"/>
  <c r="A55"/>
  <c r="A52"/>
  <c r="A49"/>
  <c r="A46"/>
  <c r="A43"/>
  <c r="A40"/>
  <c r="A37"/>
  <c r="A34"/>
  <c r="A31"/>
  <c r="A28"/>
  <c r="A25"/>
  <c r="A22"/>
  <c r="A19"/>
  <c r="A16"/>
  <c r="A13"/>
  <c r="A26" i="6"/>
  <c r="B263" i="3" s="1"/>
  <c r="A27" i="6"/>
  <c r="B264" i="3" s="1"/>
  <c r="A28" i="6"/>
  <c r="B265" i="3" s="1"/>
  <c r="A29" i="6"/>
  <c r="B266" i="3" s="1"/>
  <c r="A30" i="6"/>
  <c r="B267" i="3" s="1"/>
  <c r="A31" i="6"/>
  <c r="B268" i="3" s="1"/>
  <c r="A32" i="6"/>
  <c r="B269" i="3" s="1"/>
  <c r="A33" i="6"/>
  <c r="B270" i="3" s="1"/>
  <c r="A34" i="6"/>
  <c r="B271" i="3" s="1"/>
  <c r="A35" i="6"/>
  <c r="B272" i="3" s="1"/>
  <c r="A36" i="6"/>
  <c r="B273" i="3" s="1"/>
  <c r="A37" i="6"/>
  <c r="B274" i="3" s="1"/>
  <c r="A38" i="6"/>
  <c r="B275" i="3" s="1"/>
  <c r="A39" i="6"/>
  <c r="B276" i="3" s="1"/>
  <c r="A40" i="6"/>
  <c r="B277" i="3" s="1"/>
  <c r="A41" i="6"/>
  <c r="B278" i="3" s="1"/>
  <c r="A42" i="6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24"/>
  <c r="B261" i="3" s="1"/>
  <c r="A25" i="6"/>
  <c r="B262" i="3" s="1"/>
  <c r="A23" i="6"/>
  <c r="B260" i="3" s="1"/>
  <c r="F3" i="2"/>
  <c r="D126" i="13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I27"/>
  <c r="I28"/>
  <c r="I29"/>
  <c r="I30"/>
  <c r="I31"/>
  <c r="I32"/>
  <c r="I33"/>
  <c r="I34"/>
  <c r="I35"/>
  <c r="I36"/>
  <c r="J2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26"/>
  <c r="D386" i="3" l="1"/>
  <c r="F386" s="1"/>
  <c r="C386"/>
  <c r="E386" s="1"/>
  <c r="D382"/>
  <c r="F382" s="1"/>
  <c r="C382"/>
  <c r="E382" s="1"/>
  <c r="D376"/>
  <c r="F376" s="1"/>
  <c r="C376"/>
  <c r="E376" s="1"/>
  <c r="D372"/>
  <c r="F372" s="1"/>
  <c r="C372"/>
  <c r="E372" s="1"/>
  <c r="D368"/>
  <c r="F368" s="1"/>
  <c r="C368"/>
  <c r="E368" s="1"/>
  <c r="D364"/>
  <c r="F364" s="1"/>
  <c r="C364"/>
  <c r="E364" s="1"/>
  <c r="D360"/>
  <c r="F360" s="1"/>
  <c r="C360"/>
  <c r="E360" s="1"/>
  <c r="D354"/>
  <c r="F354" s="1"/>
  <c r="C354"/>
  <c r="E354" s="1"/>
  <c r="D350"/>
  <c r="F350" s="1"/>
  <c r="C350"/>
  <c r="E350" s="1"/>
  <c r="D346"/>
  <c r="F346" s="1"/>
  <c r="C346"/>
  <c r="E346" s="1"/>
  <c r="D342"/>
  <c r="F342" s="1"/>
  <c r="C342"/>
  <c r="E342" s="1"/>
  <c r="D340"/>
  <c r="F340" s="1"/>
  <c r="C340"/>
  <c r="E340" s="1"/>
  <c r="D338"/>
  <c r="F338" s="1"/>
  <c r="C338"/>
  <c r="E338" s="1"/>
  <c r="D336"/>
  <c r="F336" s="1"/>
  <c r="C336"/>
  <c r="E336" s="1"/>
  <c r="D334"/>
  <c r="F334" s="1"/>
  <c r="C334"/>
  <c r="E334" s="1"/>
  <c r="D332"/>
  <c r="F332" s="1"/>
  <c r="C332"/>
  <c r="E332" s="1"/>
  <c r="D330"/>
  <c r="F330" s="1"/>
  <c r="C330"/>
  <c r="E330" s="1"/>
  <c r="D328"/>
  <c r="F328" s="1"/>
  <c r="C328"/>
  <c r="E328" s="1"/>
  <c r="D326"/>
  <c r="F326" s="1"/>
  <c r="C326"/>
  <c r="E326" s="1"/>
  <c r="D324"/>
  <c r="F324" s="1"/>
  <c r="C324"/>
  <c r="E324" s="1"/>
  <c r="D322"/>
  <c r="F322" s="1"/>
  <c r="C322"/>
  <c r="E322" s="1"/>
  <c r="D320"/>
  <c r="F320" s="1"/>
  <c r="C320"/>
  <c r="E320" s="1"/>
  <c r="D318"/>
  <c r="F318" s="1"/>
  <c r="C318"/>
  <c r="E318" s="1"/>
  <c r="D316"/>
  <c r="F316" s="1"/>
  <c r="C316"/>
  <c r="E316" s="1"/>
  <c r="D314"/>
  <c r="F314" s="1"/>
  <c r="C314"/>
  <c r="E314" s="1"/>
  <c r="D312"/>
  <c r="F312" s="1"/>
  <c r="C312"/>
  <c r="E312" s="1"/>
  <c r="D310"/>
  <c r="F310" s="1"/>
  <c r="C310"/>
  <c r="E310" s="1"/>
  <c r="D308"/>
  <c r="F308" s="1"/>
  <c r="C308"/>
  <c r="E308" s="1"/>
  <c r="D306"/>
  <c r="F306" s="1"/>
  <c r="C306"/>
  <c r="E306" s="1"/>
  <c r="D304"/>
  <c r="F304" s="1"/>
  <c r="C304"/>
  <c r="E304" s="1"/>
  <c r="D302"/>
  <c r="F302" s="1"/>
  <c r="C302"/>
  <c r="E302" s="1"/>
  <c r="D300"/>
  <c r="F300" s="1"/>
  <c r="C300"/>
  <c r="E300" s="1"/>
  <c r="C298"/>
  <c r="E298" s="1"/>
  <c r="D298"/>
  <c r="F298" s="1"/>
  <c r="D296"/>
  <c r="F296" s="1"/>
  <c r="C296"/>
  <c r="E296" s="1"/>
  <c r="C294"/>
  <c r="E294" s="1"/>
  <c r="D294"/>
  <c r="F294" s="1"/>
  <c r="D388"/>
  <c r="F388" s="1"/>
  <c r="C388"/>
  <c r="E388" s="1"/>
  <c r="D384"/>
  <c r="F384" s="1"/>
  <c r="C384"/>
  <c r="E384" s="1"/>
  <c r="D380"/>
  <c r="F380" s="1"/>
  <c r="C380"/>
  <c r="E380" s="1"/>
  <c r="D378"/>
  <c r="F378" s="1"/>
  <c r="C378"/>
  <c r="E378" s="1"/>
  <c r="D374"/>
  <c r="F374" s="1"/>
  <c r="C374"/>
  <c r="E374" s="1"/>
  <c r="D370"/>
  <c r="F370" s="1"/>
  <c r="C370"/>
  <c r="E370" s="1"/>
  <c r="D366"/>
  <c r="F366" s="1"/>
  <c r="C366"/>
  <c r="E366" s="1"/>
  <c r="D362"/>
  <c r="F362" s="1"/>
  <c r="C362"/>
  <c r="E362" s="1"/>
  <c r="D358"/>
  <c r="F358" s="1"/>
  <c r="C358"/>
  <c r="E358" s="1"/>
  <c r="D356"/>
  <c r="F356" s="1"/>
  <c r="C356"/>
  <c r="E356" s="1"/>
  <c r="D352"/>
  <c r="F352" s="1"/>
  <c r="C352"/>
  <c r="E352" s="1"/>
  <c r="D348"/>
  <c r="F348" s="1"/>
  <c r="C348"/>
  <c r="E348" s="1"/>
  <c r="D344"/>
  <c r="F344" s="1"/>
  <c r="C344"/>
  <c r="E344" s="1"/>
  <c r="C387"/>
  <c r="E387" s="1"/>
  <c r="D387"/>
  <c r="F387" s="1"/>
  <c r="C385"/>
  <c r="E385" s="1"/>
  <c r="D385"/>
  <c r="F385" s="1"/>
  <c r="C383"/>
  <c r="E383" s="1"/>
  <c r="D383"/>
  <c r="F383" s="1"/>
  <c r="C381"/>
  <c r="E381" s="1"/>
  <c r="D381"/>
  <c r="F381" s="1"/>
  <c r="C379"/>
  <c r="E379" s="1"/>
  <c r="D379"/>
  <c r="F379" s="1"/>
  <c r="C377"/>
  <c r="E377" s="1"/>
  <c r="D377"/>
  <c r="F377" s="1"/>
  <c r="C375"/>
  <c r="E375" s="1"/>
  <c r="D375"/>
  <c r="F375" s="1"/>
  <c r="C373"/>
  <c r="E373" s="1"/>
  <c r="D373"/>
  <c r="F373" s="1"/>
  <c r="C371"/>
  <c r="E371" s="1"/>
  <c r="D371"/>
  <c r="F371" s="1"/>
  <c r="C369"/>
  <c r="E369" s="1"/>
  <c r="D369"/>
  <c r="F369" s="1"/>
  <c r="C367"/>
  <c r="E367" s="1"/>
  <c r="D367"/>
  <c r="F367" s="1"/>
  <c r="C365"/>
  <c r="E365" s="1"/>
  <c r="D365"/>
  <c r="F365" s="1"/>
  <c r="C363"/>
  <c r="E363" s="1"/>
  <c r="D363"/>
  <c r="F363" s="1"/>
  <c r="C361"/>
  <c r="E361" s="1"/>
  <c r="D361"/>
  <c r="F361" s="1"/>
  <c r="C359"/>
  <c r="E359" s="1"/>
  <c r="D359"/>
  <c r="F359" s="1"/>
  <c r="C357"/>
  <c r="E357" s="1"/>
  <c r="D357"/>
  <c r="F357" s="1"/>
  <c r="C355"/>
  <c r="E355" s="1"/>
  <c r="D355"/>
  <c r="F355" s="1"/>
  <c r="C353"/>
  <c r="E353" s="1"/>
  <c r="D353"/>
  <c r="F353" s="1"/>
  <c r="C351"/>
  <c r="E351" s="1"/>
  <c r="D351"/>
  <c r="F351" s="1"/>
  <c r="C349"/>
  <c r="E349" s="1"/>
  <c r="D349"/>
  <c r="F349" s="1"/>
  <c r="C347"/>
  <c r="E347" s="1"/>
  <c r="D347"/>
  <c r="F347" s="1"/>
  <c r="C345"/>
  <c r="E345" s="1"/>
  <c r="D345"/>
  <c r="F345" s="1"/>
  <c r="C343"/>
  <c r="E343" s="1"/>
  <c r="D343"/>
  <c r="F343" s="1"/>
  <c r="C341"/>
  <c r="E341" s="1"/>
  <c r="D341"/>
  <c r="F341" s="1"/>
  <c r="C339"/>
  <c r="E339" s="1"/>
  <c r="D339"/>
  <c r="F339" s="1"/>
  <c r="C337"/>
  <c r="E337" s="1"/>
  <c r="D337"/>
  <c r="F337" s="1"/>
  <c r="C335"/>
  <c r="E335" s="1"/>
  <c r="D335"/>
  <c r="F335" s="1"/>
  <c r="C333"/>
  <c r="E333" s="1"/>
  <c r="D333"/>
  <c r="F333" s="1"/>
  <c r="C331"/>
  <c r="E331" s="1"/>
  <c r="D331"/>
  <c r="F331" s="1"/>
  <c r="C329"/>
  <c r="E329" s="1"/>
  <c r="D329"/>
  <c r="F329" s="1"/>
  <c r="C327"/>
  <c r="E327" s="1"/>
  <c r="D327"/>
  <c r="F327" s="1"/>
  <c r="C325"/>
  <c r="E325" s="1"/>
  <c r="D325"/>
  <c r="F325" s="1"/>
  <c r="C323"/>
  <c r="E323" s="1"/>
  <c r="D323"/>
  <c r="F323" s="1"/>
  <c r="C321"/>
  <c r="E321" s="1"/>
  <c r="D321"/>
  <c r="F321" s="1"/>
  <c r="C319"/>
  <c r="E319" s="1"/>
  <c r="D319"/>
  <c r="F319" s="1"/>
  <c r="C317"/>
  <c r="E317" s="1"/>
  <c r="D317"/>
  <c r="F317" s="1"/>
  <c r="C315"/>
  <c r="E315" s="1"/>
  <c r="D315"/>
  <c r="F315" s="1"/>
  <c r="C313"/>
  <c r="E313" s="1"/>
  <c r="D313"/>
  <c r="F313" s="1"/>
  <c r="C311"/>
  <c r="E311" s="1"/>
  <c r="D311"/>
  <c r="F311" s="1"/>
  <c r="C309"/>
  <c r="E309" s="1"/>
  <c r="D309"/>
  <c r="F309" s="1"/>
  <c r="C307"/>
  <c r="E307" s="1"/>
  <c r="D307"/>
  <c r="F307" s="1"/>
  <c r="C305"/>
  <c r="E305" s="1"/>
  <c r="D305"/>
  <c r="F305" s="1"/>
  <c r="C303"/>
  <c r="E303" s="1"/>
  <c r="D303"/>
  <c r="F303" s="1"/>
  <c r="C301"/>
  <c r="E301" s="1"/>
  <c r="D301"/>
  <c r="F301" s="1"/>
  <c r="C299"/>
  <c r="E299" s="1"/>
  <c r="D299"/>
  <c r="F299" s="1"/>
  <c r="C297"/>
  <c r="E297" s="1"/>
  <c r="D297"/>
  <c r="F297" s="1"/>
  <c r="C295"/>
  <c r="E295" s="1"/>
  <c r="D295"/>
  <c r="F295" s="1"/>
  <c r="C293"/>
  <c r="E293" s="1"/>
  <c r="D293"/>
  <c r="F293" s="1"/>
  <c r="C389"/>
  <c r="E389" s="1"/>
  <c r="D389"/>
  <c r="F389" s="1"/>
  <c r="D289"/>
  <c r="F289" s="1"/>
  <c r="C289"/>
  <c r="E289" s="1"/>
  <c r="D290"/>
  <c r="F290" s="1"/>
  <c r="C290"/>
  <c r="E290" s="1"/>
  <c r="C292"/>
  <c r="E292" s="1"/>
  <c r="D292"/>
  <c r="F292" s="1"/>
  <c r="C291"/>
  <c r="E291" s="1"/>
  <c r="D291"/>
  <c r="F291" s="1"/>
  <c r="B279"/>
  <c r="E279" s="1"/>
  <c r="I83" i="11" s="1"/>
  <c r="G15" i="3" s="1"/>
  <c r="H14" i="13"/>
  <c r="K14"/>
  <c r="H15"/>
  <c r="K15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26"/>
  <c r="A37"/>
  <c r="A38"/>
  <c r="A39"/>
  <c r="P156" i="3" s="1"/>
  <c r="A40" i="13"/>
  <c r="A41"/>
  <c r="A42"/>
  <c r="A43"/>
  <c r="L160" i="3" s="1"/>
  <c r="A44" i="13"/>
  <c r="A45"/>
  <c r="O162" i="3" s="1"/>
  <c r="A46" i="13"/>
  <c r="A47"/>
  <c r="M164" i="3" s="1"/>
  <c r="A48" i="13"/>
  <c r="A49"/>
  <c r="A50"/>
  <c r="P167" i="3" s="1"/>
  <c r="A51" i="13"/>
  <c r="M168" i="3" s="1"/>
  <c r="A52" i="13"/>
  <c r="A53"/>
  <c r="Q170" i="3" s="1"/>
  <c r="A54" i="13"/>
  <c r="A55"/>
  <c r="M172" i="3" s="1"/>
  <c r="A56" i="13"/>
  <c r="A57"/>
  <c r="A58"/>
  <c r="A59"/>
  <c r="M176" i="3" s="1"/>
  <c r="A60" i="13"/>
  <c r="A61"/>
  <c r="M178" i="3" s="1"/>
  <c r="A62" i="13"/>
  <c r="A63"/>
  <c r="M180" i="3" s="1"/>
  <c r="A64" i="13"/>
  <c r="A65"/>
  <c r="A66"/>
  <c r="A67"/>
  <c r="M184" i="3" s="1"/>
  <c r="A68" i="13"/>
  <c r="A69"/>
  <c r="M186" i="3" s="1"/>
  <c r="A70" i="13"/>
  <c r="A71"/>
  <c r="M188" i="3" s="1"/>
  <c r="A72" i="13"/>
  <c r="A73"/>
  <c r="A74"/>
  <c r="A75"/>
  <c r="M192" i="3" s="1"/>
  <c r="A76" i="13"/>
  <c r="A77"/>
  <c r="M194" i="3" s="1"/>
  <c r="A78" i="13"/>
  <c r="L195" i="3" s="1"/>
  <c r="A79" i="13"/>
  <c r="J196" i="3" s="1"/>
  <c r="A80" i="13"/>
  <c r="L197" i="3" s="1"/>
  <c r="A81" i="13"/>
  <c r="A82"/>
  <c r="P199" i="3" s="1"/>
  <c r="A83" i="13"/>
  <c r="K200" i="3" s="1"/>
  <c r="A84" i="13"/>
  <c r="L201" i="3" s="1"/>
  <c r="A85" i="13"/>
  <c r="Q202" i="3" s="1"/>
  <c r="A86" i="13"/>
  <c r="L203" i="3" s="1"/>
  <c r="A87" i="13"/>
  <c r="O204" i="3" s="1"/>
  <c r="A88" i="13"/>
  <c r="L205" i="3" s="1"/>
  <c r="A89" i="13"/>
  <c r="A90"/>
  <c r="L207" i="3" s="1"/>
  <c r="A91" i="13"/>
  <c r="K208" i="3" s="1"/>
  <c r="A92" i="13"/>
  <c r="L209" i="3" s="1"/>
  <c r="A93" i="13"/>
  <c r="M210" i="3" s="1"/>
  <c r="A94" i="13"/>
  <c r="L211" i="3" s="1"/>
  <c r="A95" i="13"/>
  <c r="J212" i="3" s="1"/>
  <c r="A96" i="13"/>
  <c r="L213" i="3" s="1"/>
  <c r="A97" i="13"/>
  <c r="A98"/>
  <c r="L215" i="3" s="1"/>
  <c r="A99" i="13"/>
  <c r="K216" i="3" s="1"/>
  <c r="A100" i="13"/>
  <c r="L217" i="3" s="1"/>
  <c r="A101" i="13"/>
  <c r="M218" i="3" s="1"/>
  <c r="A102" i="13"/>
  <c r="A103"/>
  <c r="O220" i="3" s="1"/>
  <c r="A104" i="13"/>
  <c r="L221" i="3" s="1"/>
  <c r="A105" i="13"/>
  <c r="A106"/>
  <c r="L223" i="3" s="1"/>
  <c r="A107" i="13"/>
  <c r="M224" i="3" s="1"/>
  <c r="A108" i="13"/>
  <c r="L225" i="3" s="1"/>
  <c r="A109" i="13"/>
  <c r="L226" i="3" s="1"/>
  <c r="A110" i="13"/>
  <c r="L227" i="3" s="1"/>
  <c r="A111" i="13"/>
  <c r="M228" i="3" s="1"/>
  <c r="A112" i="13"/>
  <c r="L229" i="3" s="1"/>
  <c r="A113" i="13"/>
  <c r="L230" i="3" s="1"/>
  <c r="A114" i="13"/>
  <c r="P231" i="3" s="1"/>
  <c r="A115" i="13"/>
  <c r="M232" i="3" s="1"/>
  <c r="A116" i="13"/>
  <c r="L233" i="3" s="1"/>
  <c r="A117" i="13"/>
  <c r="Q234" i="3" s="1"/>
  <c r="A118" i="13"/>
  <c r="L235" i="3" s="1"/>
  <c r="A119" i="13"/>
  <c r="M236" i="3" s="1"/>
  <c r="A120" i="13"/>
  <c r="L237" i="3" s="1"/>
  <c r="A121" i="13"/>
  <c r="L238" i="3" s="1"/>
  <c r="A122" i="13"/>
  <c r="L239" i="3" s="1"/>
  <c r="A123" i="13"/>
  <c r="M240" i="3" s="1"/>
  <c r="A124" i="13"/>
  <c r="L241" i="3" s="1"/>
  <c r="A125" i="13"/>
  <c r="L242" i="3" s="1"/>
  <c r="A126" i="13"/>
  <c r="L243" i="3" s="1"/>
  <c r="A27" i="13"/>
  <c r="L144" i="3" s="1"/>
  <c r="A28" i="13"/>
  <c r="L145" i="3" s="1"/>
  <c r="A29" i="13"/>
  <c r="N146" i="3" s="1"/>
  <c r="A30" i="13"/>
  <c r="L147" i="3" s="1"/>
  <c r="A31" i="13"/>
  <c r="L148" i="3" s="1"/>
  <c r="A32" i="13"/>
  <c r="A33"/>
  <c r="O150" i="3" s="1"/>
  <c r="A34" i="13"/>
  <c r="A35"/>
  <c r="O152" i="3" s="1"/>
  <c r="A36" i="13"/>
  <c r="A26"/>
  <c r="L143" i="3" s="1"/>
  <c r="L219"/>
  <c r="K212"/>
  <c r="K126" i="13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B24"/>
  <c r="F3"/>
  <c r="F2" i="12"/>
  <c r="A23" i="4"/>
  <c r="A27"/>
  <c r="A24"/>
  <c r="Q145" i="3" l="1"/>
  <c r="O143"/>
  <c r="H19"/>
  <c r="A3" i="12"/>
  <c r="J240" i="3"/>
  <c r="J176"/>
  <c r="K146"/>
  <c r="L168"/>
  <c r="L231"/>
  <c r="L199"/>
  <c r="J208"/>
  <c r="K143"/>
  <c r="K180"/>
  <c r="O178"/>
  <c r="J224"/>
  <c r="J192"/>
  <c r="J160"/>
  <c r="K228"/>
  <c r="K196"/>
  <c r="K164"/>
  <c r="M242"/>
  <c r="O212"/>
  <c r="Q218"/>
  <c r="J232"/>
  <c r="J216"/>
  <c r="J200"/>
  <c r="J184"/>
  <c r="J168"/>
  <c r="J152"/>
  <c r="K236"/>
  <c r="K220"/>
  <c r="K204"/>
  <c r="K188"/>
  <c r="K172"/>
  <c r="K156"/>
  <c r="L152"/>
  <c r="L184"/>
  <c r="M160"/>
  <c r="M226"/>
  <c r="M162"/>
  <c r="O228"/>
  <c r="O196"/>
  <c r="Q186"/>
  <c r="J143"/>
  <c r="J236"/>
  <c r="J228"/>
  <c r="J220"/>
  <c r="J204"/>
  <c r="J188"/>
  <c r="J180"/>
  <c r="J172"/>
  <c r="J164"/>
  <c r="J156"/>
  <c r="J146"/>
  <c r="K240"/>
  <c r="K232"/>
  <c r="K224"/>
  <c r="K192"/>
  <c r="K184"/>
  <c r="K176"/>
  <c r="K168"/>
  <c r="K160"/>
  <c r="K152"/>
  <c r="L146"/>
  <c r="L240"/>
  <c r="L236"/>
  <c r="L234"/>
  <c r="L232"/>
  <c r="L228"/>
  <c r="L224"/>
  <c r="L192"/>
  <c r="L176"/>
  <c r="M152"/>
  <c r="M234"/>
  <c r="M202"/>
  <c r="M170"/>
  <c r="N152"/>
  <c r="O236"/>
  <c r="O188"/>
  <c r="N143"/>
  <c r="P143"/>
  <c r="M143"/>
  <c r="N150"/>
  <c r="M150"/>
  <c r="N144"/>
  <c r="M144"/>
  <c r="P242"/>
  <c r="O242"/>
  <c r="P238"/>
  <c r="Q238"/>
  <c r="O238"/>
  <c r="P234"/>
  <c r="O234"/>
  <c r="P230"/>
  <c r="Q230"/>
  <c r="O230"/>
  <c r="P226"/>
  <c r="O226"/>
  <c r="P222"/>
  <c r="Q222"/>
  <c r="O222"/>
  <c r="L222"/>
  <c r="M220"/>
  <c r="L220"/>
  <c r="P218"/>
  <c r="O218"/>
  <c r="L218"/>
  <c r="M216"/>
  <c r="L216"/>
  <c r="P214"/>
  <c r="Q214"/>
  <c r="O214"/>
  <c r="L214"/>
  <c r="M212"/>
  <c r="L212"/>
  <c r="P210"/>
  <c r="O210"/>
  <c r="L210"/>
  <c r="M208"/>
  <c r="L208"/>
  <c r="P206"/>
  <c r="Q206"/>
  <c r="O206"/>
  <c r="L206"/>
  <c r="M204"/>
  <c r="L204"/>
  <c r="P202"/>
  <c r="O202"/>
  <c r="L202"/>
  <c r="M200"/>
  <c r="L200"/>
  <c r="P198"/>
  <c r="Q198"/>
  <c r="O198"/>
  <c r="L198"/>
  <c r="M196"/>
  <c r="L196"/>
  <c r="P194"/>
  <c r="O194"/>
  <c r="L194"/>
  <c r="P190"/>
  <c r="Q190"/>
  <c r="O190"/>
  <c r="L190"/>
  <c r="P186"/>
  <c r="O186"/>
  <c r="L186"/>
  <c r="P182"/>
  <c r="Q182"/>
  <c r="O182"/>
  <c r="L182"/>
  <c r="P178"/>
  <c r="L178"/>
  <c r="P174"/>
  <c r="Q174"/>
  <c r="O174"/>
  <c r="L174"/>
  <c r="P170"/>
  <c r="L170"/>
  <c r="P166"/>
  <c r="Q166"/>
  <c r="O166"/>
  <c r="L166"/>
  <c r="P162"/>
  <c r="L162"/>
  <c r="P158"/>
  <c r="Q158"/>
  <c r="O158"/>
  <c r="N158"/>
  <c r="M158"/>
  <c r="L158"/>
  <c r="N154"/>
  <c r="M154"/>
  <c r="J242"/>
  <c r="J238"/>
  <c r="J234"/>
  <c r="J230"/>
  <c r="J226"/>
  <c r="J222"/>
  <c r="J218"/>
  <c r="J214"/>
  <c r="J210"/>
  <c r="J206"/>
  <c r="J202"/>
  <c r="J198"/>
  <c r="J194"/>
  <c r="J190"/>
  <c r="J186"/>
  <c r="J182"/>
  <c r="J178"/>
  <c r="J174"/>
  <c r="J170"/>
  <c r="J166"/>
  <c r="J162"/>
  <c r="J158"/>
  <c r="J154"/>
  <c r="J150"/>
  <c r="J144"/>
  <c r="K242"/>
  <c r="K238"/>
  <c r="K234"/>
  <c r="K230"/>
  <c r="K226"/>
  <c r="K222"/>
  <c r="K218"/>
  <c r="K214"/>
  <c r="K210"/>
  <c r="K206"/>
  <c r="K202"/>
  <c r="K198"/>
  <c r="K194"/>
  <c r="K190"/>
  <c r="K186"/>
  <c r="K182"/>
  <c r="K178"/>
  <c r="K174"/>
  <c r="K170"/>
  <c r="K166"/>
  <c r="K162"/>
  <c r="K158"/>
  <c r="K154"/>
  <c r="K150"/>
  <c r="K144"/>
  <c r="L154"/>
  <c r="L150"/>
  <c r="L188"/>
  <c r="L180"/>
  <c r="L172"/>
  <c r="L164"/>
  <c r="L156"/>
  <c r="M156"/>
  <c r="M146"/>
  <c r="M238"/>
  <c r="M230"/>
  <c r="M222"/>
  <c r="M214"/>
  <c r="M206"/>
  <c r="M198"/>
  <c r="M190"/>
  <c r="M182"/>
  <c r="M174"/>
  <c r="M166"/>
  <c r="N156"/>
  <c r="O240"/>
  <c r="O232"/>
  <c r="O224"/>
  <c r="O216"/>
  <c r="O208"/>
  <c r="O200"/>
  <c r="O192"/>
  <c r="O184"/>
  <c r="O170"/>
  <c r="O154"/>
  <c r="Q143"/>
  <c r="Q242"/>
  <c r="Q226"/>
  <c r="Q210"/>
  <c r="Q194"/>
  <c r="Q178"/>
  <c r="Q162"/>
  <c r="Q153"/>
  <c r="O153"/>
  <c r="M153"/>
  <c r="P151"/>
  <c r="O151"/>
  <c r="M151"/>
  <c r="Q147"/>
  <c r="O147"/>
  <c r="M147"/>
  <c r="P145"/>
  <c r="M145"/>
  <c r="Q243"/>
  <c r="O243"/>
  <c r="M243"/>
  <c r="Q241"/>
  <c r="O241"/>
  <c r="M241"/>
  <c r="Q239"/>
  <c r="P239"/>
  <c r="O239"/>
  <c r="M239"/>
  <c r="Q237"/>
  <c r="O237"/>
  <c r="M237"/>
  <c r="Q235"/>
  <c r="O235"/>
  <c r="M235"/>
  <c r="Q233"/>
  <c r="O233"/>
  <c r="M233"/>
  <c r="Q231"/>
  <c r="O231"/>
  <c r="M231"/>
  <c r="Q229"/>
  <c r="O229"/>
  <c r="M229"/>
  <c r="K227"/>
  <c r="M227"/>
  <c r="P225"/>
  <c r="M225"/>
  <c r="K223"/>
  <c r="P223"/>
  <c r="M223"/>
  <c r="P221"/>
  <c r="M221"/>
  <c r="K219"/>
  <c r="M219"/>
  <c r="P217"/>
  <c r="M217"/>
  <c r="K215"/>
  <c r="M215"/>
  <c r="P213"/>
  <c r="M213"/>
  <c r="K211"/>
  <c r="M211"/>
  <c r="P209"/>
  <c r="M209"/>
  <c r="K207"/>
  <c r="P207"/>
  <c r="M207"/>
  <c r="P205"/>
  <c r="M205"/>
  <c r="K203"/>
  <c r="M203"/>
  <c r="P201"/>
  <c r="M201"/>
  <c r="K199"/>
  <c r="M199"/>
  <c r="P197"/>
  <c r="M197"/>
  <c r="K195"/>
  <c r="M195"/>
  <c r="P193"/>
  <c r="M193"/>
  <c r="L193"/>
  <c r="K191"/>
  <c r="P191"/>
  <c r="M191"/>
  <c r="L191"/>
  <c r="P189"/>
  <c r="M189"/>
  <c r="L189"/>
  <c r="K187"/>
  <c r="M187"/>
  <c r="L187"/>
  <c r="P185"/>
  <c r="M185"/>
  <c r="L185"/>
  <c r="K183"/>
  <c r="M183"/>
  <c r="L183"/>
  <c r="P181"/>
  <c r="M181"/>
  <c r="L181"/>
  <c r="K179"/>
  <c r="M179"/>
  <c r="L179"/>
  <c r="P177"/>
  <c r="M177"/>
  <c r="L177"/>
  <c r="K175"/>
  <c r="P175"/>
  <c r="M175"/>
  <c r="L175"/>
  <c r="P173"/>
  <c r="M173"/>
  <c r="L173"/>
  <c r="K171"/>
  <c r="M171"/>
  <c r="L171"/>
  <c r="P169"/>
  <c r="M169"/>
  <c r="L169"/>
  <c r="K167"/>
  <c r="M167"/>
  <c r="L167"/>
  <c r="P165"/>
  <c r="M165"/>
  <c r="L165"/>
  <c r="K163"/>
  <c r="M163"/>
  <c r="L163"/>
  <c r="P161"/>
  <c r="M161"/>
  <c r="L161"/>
  <c r="K159"/>
  <c r="M159"/>
  <c r="L159"/>
  <c r="N157"/>
  <c r="M157"/>
  <c r="L157"/>
  <c r="N155"/>
  <c r="M155"/>
  <c r="L155"/>
  <c r="P147"/>
  <c r="P215"/>
  <c r="P183"/>
  <c r="J243"/>
  <c r="J241"/>
  <c r="J239"/>
  <c r="J237"/>
  <c r="J235"/>
  <c r="J233"/>
  <c r="J231"/>
  <c r="J229"/>
  <c r="J227"/>
  <c r="J225"/>
  <c r="J223"/>
  <c r="J221"/>
  <c r="J219"/>
  <c r="J217"/>
  <c r="J215"/>
  <c r="J213"/>
  <c r="J211"/>
  <c r="J209"/>
  <c r="J207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7"/>
  <c r="J145"/>
  <c r="P153"/>
  <c r="P243"/>
  <c r="P235"/>
  <c r="P227"/>
  <c r="P219"/>
  <c r="P211"/>
  <c r="P203"/>
  <c r="P195"/>
  <c r="P187"/>
  <c r="P179"/>
  <c r="P171"/>
  <c r="P163"/>
  <c r="Q151"/>
  <c r="K243"/>
  <c r="K241"/>
  <c r="K239"/>
  <c r="K237"/>
  <c r="K235"/>
  <c r="K233"/>
  <c r="K231"/>
  <c r="K229"/>
  <c r="K225"/>
  <c r="K221"/>
  <c r="K217"/>
  <c r="K213"/>
  <c r="K209"/>
  <c r="K205"/>
  <c r="K201"/>
  <c r="K197"/>
  <c r="K193"/>
  <c r="K189"/>
  <c r="K185"/>
  <c r="K181"/>
  <c r="K177"/>
  <c r="K173"/>
  <c r="K169"/>
  <c r="K165"/>
  <c r="K161"/>
  <c r="K157"/>
  <c r="K155"/>
  <c r="K153"/>
  <c r="K151"/>
  <c r="K147"/>
  <c r="K145"/>
  <c r="L153"/>
  <c r="L151"/>
  <c r="N153"/>
  <c r="N151"/>
  <c r="N147"/>
  <c r="N145"/>
  <c r="O145"/>
  <c r="P241"/>
  <c r="P237"/>
  <c r="P233"/>
  <c r="P229"/>
  <c r="Q152"/>
  <c r="P152"/>
  <c r="Q150"/>
  <c r="P150"/>
  <c r="Q148"/>
  <c r="O148"/>
  <c r="Q146"/>
  <c r="P146"/>
  <c r="O146"/>
  <c r="Q144"/>
  <c r="P144"/>
  <c r="O144"/>
  <c r="Q240"/>
  <c r="P240"/>
  <c r="Q236"/>
  <c r="P236"/>
  <c r="Q232"/>
  <c r="P232"/>
  <c r="Q228"/>
  <c r="P228"/>
  <c r="Q224"/>
  <c r="P224"/>
  <c r="Q220"/>
  <c r="P220"/>
  <c r="Q216"/>
  <c r="P216"/>
  <c r="Q212"/>
  <c r="P212"/>
  <c r="Q208"/>
  <c r="P208"/>
  <c r="Q204"/>
  <c r="P204"/>
  <c r="Q200"/>
  <c r="P200"/>
  <c r="Q196"/>
  <c r="P196"/>
  <c r="Q192"/>
  <c r="P192"/>
  <c r="Q188"/>
  <c r="P188"/>
  <c r="Q184"/>
  <c r="P184"/>
  <c r="Q180"/>
  <c r="P180"/>
  <c r="O180"/>
  <c r="Q176"/>
  <c r="P176"/>
  <c r="O176"/>
  <c r="Q172"/>
  <c r="P172"/>
  <c r="O172"/>
  <c r="Q168"/>
  <c r="P168"/>
  <c r="O168"/>
  <c r="Q164"/>
  <c r="P164"/>
  <c r="O164"/>
  <c r="Q160"/>
  <c r="P160"/>
  <c r="O160"/>
  <c r="Q156"/>
  <c r="O156"/>
  <c r="Q154"/>
  <c r="P154"/>
  <c r="J148"/>
  <c r="K148"/>
  <c r="M148"/>
  <c r="N148"/>
  <c r="P148"/>
  <c r="Q227"/>
  <c r="O227"/>
  <c r="Q225"/>
  <c r="O225"/>
  <c r="Q223"/>
  <c r="O223"/>
  <c r="Q221"/>
  <c r="O221"/>
  <c r="Q219"/>
  <c r="O219"/>
  <c r="Q217"/>
  <c r="O217"/>
  <c r="Q215"/>
  <c r="O215"/>
  <c r="Q213"/>
  <c r="O213"/>
  <c r="Q211"/>
  <c r="O211"/>
  <c r="Q209"/>
  <c r="O209"/>
  <c r="Q207"/>
  <c r="O207"/>
  <c r="Q205"/>
  <c r="O205"/>
  <c r="Q203"/>
  <c r="O203"/>
  <c r="Q201"/>
  <c r="O201"/>
  <c r="Q199"/>
  <c r="O199"/>
  <c r="Q197"/>
  <c r="O197"/>
  <c r="Q195"/>
  <c r="O195"/>
  <c r="Q193"/>
  <c r="O193"/>
  <c r="Q191"/>
  <c r="O191"/>
  <c r="Q189"/>
  <c r="O189"/>
  <c r="Q187"/>
  <c r="O187"/>
  <c r="Q185"/>
  <c r="O185"/>
  <c r="Q183"/>
  <c r="O183"/>
  <c r="Q181"/>
  <c r="O181"/>
  <c r="Q179"/>
  <c r="O179"/>
  <c r="Q177"/>
  <c r="O177"/>
  <c r="Q175"/>
  <c r="O175"/>
  <c r="Q173"/>
  <c r="O173"/>
  <c r="Q171"/>
  <c r="O171"/>
  <c r="Q169"/>
  <c r="O169"/>
  <c r="Q167"/>
  <c r="O167"/>
  <c r="Q165"/>
  <c r="O165"/>
  <c r="Q163"/>
  <c r="O163"/>
  <c r="Q161"/>
  <c r="O161"/>
  <c r="Q159"/>
  <c r="P159"/>
  <c r="O159"/>
  <c r="Q157"/>
  <c r="P157"/>
  <c r="O157"/>
  <c r="Q155"/>
  <c r="P155"/>
  <c r="O155"/>
  <c r="A4" i="6"/>
  <c r="A2" i="4"/>
  <c r="F390" i="3" l="1"/>
  <c r="E390"/>
  <c r="L3"/>
  <c r="K3"/>
  <c r="L2"/>
  <c r="K2"/>
  <c r="G390" l="1"/>
  <c r="I87" i="11" s="1"/>
  <c r="G17" i="3" s="1"/>
  <c r="G18" s="1"/>
  <c r="M2"/>
  <c r="M3"/>
  <c r="G65"/>
  <c r="G66"/>
  <c r="G67"/>
  <c r="G68"/>
  <c r="G69"/>
  <c r="G64"/>
  <c r="D1" i="13" l="1"/>
  <c r="N3" i="3"/>
  <c r="I37" i="11" s="1"/>
  <c r="H7" i="3" s="1"/>
  <c r="G70"/>
  <c r="J58"/>
  <c r="J59"/>
  <c r="J60"/>
  <c r="J61"/>
  <c r="J62"/>
  <c r="J57"/>
  <c r="J56"/>
  <c r="J55"/>
  <c r="J54"/>
  <c r="J53"/>
  <c r="J52"/>
  <c r="A21" i="16"/>
  <c r="L34" i="3"/>
  <c r="J24"/>
  <c r="J23"/>
  <c r="H23"/>
  <c r="H24"/>
  <c r="H25"/>
  <c r="H26"/>
  <c r="G23"/>
  <c r="G24"/>
  <c r="G25"/>
  <c r="G26"/>
  <c r="G22"/>
  <c r="H22"/>
  <c r="F22"/>
  <c r="F23"/>
  <c r="F24"/>
  <c r="F25"/>
  <c r="F26"/>
  <c r="E22"/>
  <c r="D23"/>
  <c r="D24"/>
  <c r="D25"/>
  <c r="D26"/>
  <c r="C23"/>
  <c r="C24"/>
  <c r="C22"/>
  <c r="A14" i="2"/>
  <c r="B13" i="3"/>
  <c r="B22" i="13" l="1"/>
  <c r="B22" i="16"/>
  <c r="A22"/>
  <c r="C50" i="3"/>
  <c r="H50"/>
  <c r="C19"/>
  <c r="F50"/>
  <c r="G50"/>
  <c r="J63"/>
  <c r="I53" i="11" s="1"/>
  <c r="H14" i="3" s="1"/>
  <c r="B12"/>
  <c r="B11"/>
  <c r="C8"/>
  <c r="C9"/>
  <c r="C10"/>
  <c r="C7"/>
  <c r="I43" i="11"/>
  <c r="H9" i="3" s="1"/>
  <c r="I41" i="11"/>
  <c r="H8" i="3" s="1"/>
  <c r="C4"/>
  <c r="I21" i="11" s="1"/>
  <c r="B23" s="1"/>
  <c r="I20"/>
  <c r="H3" i="3" s="1"/>
  <c r="B83"/>
  <c r="B81"/>
  <c r="B79"/>
  <c r="C75"/>
  <c r="D75"/>
  <c r="E75"/>
  <c r="F75"/>
  <c r="G75"/>
  <c r="H75"/>
  <c r="B75"/>
  <c r="B72"/>
  <c r="A16" i="16"/>
  <c r="B33" i="11"/>
  <c r="B32"/>
  <c r="F22" i="13" l="1"/>
  <c r="H22" s="1"/>
  <c r="I22"/>
  <c r="K22" s="1"/>
  <c r="A2" i="5"/>
  <c r="H4" i="3"/>
  <c r="B70"/>
  <c r="A14" i="16"/>
  <c r="B69" i="3"/>
  <c r="A8" i="16"/>
  <c r="B71" i="3"/>
  <c r="A17" i="10"/>
  <c r="C11" i="3"/>
  <c r="C12"/>
  <c r="C13" s="1"/>
  <c r="D12"/>
  <c r="D13" s="1"/>
  <c r="B8"/>
  <c r="E8" s="1"/>
  <c r="E10" s="1"/>
  <c r="A7" i="1" s="1"/>
  <c r="C2" i="3"/>
  <c r="I5" i="11" s="1"/>
  <c r="C83" i="3"/>
  <c r="B28" i="11" s="1"/>
  <c r="I75" i="3"/>
  <c r="H1" l="1"/>
  <c r="C71"/>
  <c r="E32" i="11" s="1"/>
  <c r="I30" s="1"/>
  <c r="H6" i="3" s="1"/>
  <c r="B19" i="11"/>
  <c r="E13" i="3"/>
  <c r="F2" i="6"/>
  <c r="D36" i="16"/>
  <c r="B25" i="10"/>
  <c r="D25"/>
  <c r="AA234" i="3" l="1"/>
  <c r="Y235" s="1"/>
  <c r="Z236" s="1"/>
  <c r="A3" i="1" s="1"/>
  <c r="D35" i="10"/>
  <c r="D34" i="16" s="1"/>
  <c r="E35" i="10"/>
  <c r="D35" i="16"/>
  <c r="D37"/>
  <c r="I23" i="11"/>
  <c r="H5" i="3" s="1"/>
  <c r="I18" i="11"/>
  <c r="D33" i="10"/>
  <c r="D32" i="16" s="1"/>
  <c r="D32" i="10"/>
  <c r="D31" i="16" s="1"/>
  <c r="D30" i="10"/>
  <c r="D29" i="16" s="1"/>
  <c r="H2" i="3" l="1"/>
  <c r="E2"/>
  <c r="B21" i="11" s="1"/>
  <c r="Z237" i="3"/>
  <c r="I45" i="11" s="1"/>
  <c r="H10" i="3" s="1"/>
  <c r="C20" i="4"/>
  <c r="C66" i="3" l="1"/>
  <c r="D66" s="1"/>
  <c r="C65"/>
  <c r="D65" s="1"/>
  <c r="C64"/>
  <c r="D64" s="1"/>
  <c r="C63"/>
  <c r="D63" s="1"/>
  <c r="C62"/>
  <c r="D62" s="1"/>
  <c r="C61"/>
  <c r="D61" s="1"/>
  <c r="C60"/>
  <c r="D60" s="1"/>
  <c r="I144" l="1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I143"/>
  <c r="H143"/>
  <c r="G143"/>
  <c r="F143"/>
  <c r="I110" i="2"/>
  <c r="I111"/>
  <c r="I112"/>
  <c r="I113"/>
  <c r="I114"/>
  <c r="I115"/>
  <c r="I116"/>
  <c r="I117"/>
  <c r="I118"/>
  <c r="E144" i="3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E143"/>
  <c r="D143"/>
  <c r="C143"/>
  <c r="B143"/>
  <c r="F244" l="1"/>
  <c r="J18" i="13" s="1"/>
  <c r="G244" i="3"/>
  <c r="J19" i="13" s="1"/>
  <c r="I244" i="3"/>
  <c r="J21" i="13" s="1"/>
  <c r="H244" i="3"/>
  <c r="J20" i="13" s="1"/>
  <c r="C244" i="3"/>
  <c r="I19" i="13" s="1"/>
  <c r="E244" i="3"/>
  <c r="B244"/>
  <c r="I18" i="13" s="1"/>
  <c r="D244" i="3"/>
  <c r="I20" i="13" s="1"/>
  <c r="A12" i="2"/>
  <c r="X241" i="3" s="1"/>
  <c r="A11" i="2"/>
  <c r="X240" i="3" s="1"/>
  <c r="A69" i="4"/>
  <c r="A13" i="2"/>
  <c r="A10"/>
  <c r="X239" i="3" s="1"/>
  <c r="A16" i="2"/>
  <c r="A22" i="10"/>
  <c r="A15"/>
  <c r="A9"/>
  <c r="A60" i="4"/>
  <c r="A61"/>
  <c r="A57"/>
  <c r="A58"/>
  <c r="A59"/>
  <c r="A56"/>
  <c r="A5" i="5"/>
  <c r="D64" i="4"/>
  <c r="E64"/>
  <c r="F64"/>
  <c r="G64"/>
  <c r="H64"/>
  <c r="I64"/>
  <c r="C64"/>
  <c r="G1"/>
  <c r="F1"/>
  <c r="D8" i="10" s="1"/>
  <c r="A6" i="4"/>
  <c r="G70"/>
  <c r="X242" i="3" l="1"/>
  <c r="AD242"/>
  <c r="AB242"/>
  <c r="I21" i="13"/>
  <c r="I23" s="1"/>
  <c r="G13" i="2"/>
  <c r="E68" i="4" s="1"/>
  <c r="E25" i="3" s="1"/>
  <c r="K20" i="13"/>
  <c r="D28" i="16"/>
  <c r="D7"/>
  <c r="A23" i="10"/>
  <c r="K46" i="3"/>
  <c r="M46" s="1"/>
  <c r="J46" s="1"/>
  <c r="K47"/>
  <c r="M47" s="1"/>
  <c r="J47" s="1"/>
  <c r="B19" i="13"/>
  <c r="B20"/>
  <c r="B18"/>
  <c r="K15" i="3"/>
  <c r="K16" s="1"/>
  <c r="L15"/>
  <c r="L16" s="1"/>
  <c r="B21" i="13"/>
  <c r="M15" i="3"/>
  <c r="M16" s="1"/>
  <c r="N15"/>
  <c r="N16" s="1"/>
  <c r="E29" i="10"/>
  <c r="E8"/>
  <c r="B8" i="13"/>
  <c r="A7" i="12"/>
  <c r="K19" i="13"/>
  <c r="K18"/>
  <c r="J23"/>
  <c r="A65" i="4"/>
  <c r="C14" i="3"/>
  <c r="A67" i="4"/>
  <c r="C16" i="3"/>
  <c r="A66" i="4"/>
  <c r="C15" i="3"/>
  <c r="K34"/>
  <c r="M34" s="1"/>
  <c r="J34" s="1"/>
  <c r="K33"/>
  <c r="M33" s="1"/>
  <c r="J33" s="1"/>
  <c r="A68" i="4"/>
  <c r="C17" i="3"/>
  <c r="B23" i="10"/>
  <c r="D29"/>
  <c r="E29" i="4"/>
  <c r="H13" i="2"/>
  <c r="H10"/>
  <c r="H12"/>
  <c r="H11"/>
  <c r="G12"/>
  <c r="E67" i="4" s="1"/>
  <c r="E24" i="3" s="1"/>
  <c r="G10" i="2"/>
  <c r="E65" i="4" s="1"/>
  <c r="G11" i="2"/>
  <c r="E66" i="4" s="1"/>
  <c r="E23" i="3" s="1"/>
  <c r="E71" i="4" l="1"/>
  <c r="D22" i="3"/>
  <c r="D50" s="1"/>
  <c r="K21" i="13"/>
  <c r="I12" i="2"/>
  <c r="J48" i="3"/>
  <c r="J35"/>
  <c r="A39" i="10"/>
  <c r="A38" i="16" s="1"/>
  <c r="D39" i="10"/>
  <c r="D38" i="16" s="1"/>
  <c r="E39" i="10"/>
  <c r="F258" i="3"/>
  <c r="F256"/>
  <c r="I20" i="16" s="1"/>
  <c r="I37" s="1"/>
  <c r="F254" i="3"/>
  <c r="I18" i="16" s="1"/>
  <c r="F252" i="3"/>
  <c r="I15" i="16" s="1"/>
  <c r="I34" s="1"/>
  <c r="F250" i="3"/>
  <c r="I12" i="16" s="1"/>
  <c r="F248" i="3"/>
  <c r="I10" i="16" s="1"/>
  <c r="I30" s="1"/>
  <c r="D258" i="3"/>
  <c r="E257"/>
  <c r="H22" i="16" s="1"/>
  <c r="H38" s="1"/>
  <c r="E255" i="3"/>
  <c r="H19" i="16" s="1"/>
  <c r="E253" i="3"/>
  <c r="H17" i="16" s="1"/>
  <c r="E251" i="3"/>
  <c r="H13" i="16" s="1"/>
  <c r="E249" i="3"/>
  <c r="H11" i="16" s="1"/>
  <c r="E247" i="3"/>
  <c r="H9" i="16" s="1"/>
  <c r="D256" i="3"/>
  <c r="G20" i="16" s="1"/>
  <c r="G37" s="1"/>
  <c r="D254" i="3"/>
  <c r="G18" i="16" s="1"/>
  <c r="D252" i="3"/>
  <c r="G15" i="16" s="1"/>
  <c r="G34" s="1"/>
  <c r="D250" i="3"/>
  <c r="G12" i="16" s="1"/>
  <c r="D248" i="3"/>
  <c r="G10" i="16" s="1"/>
  <c r="G30" s="1"/>
  <c r="C258" i="3"/>
  <c r="C256"/>
  <c r="F37" i="16" s="1"/>
  <c r="C254" i="3"/>
  <c r="C252"/>
  <c r="F34" i="16" s="1"/>
  <c r="C250" i="3"/>
  <c r="C248"/>
  <c r="F30" i="16" s="1"/>
  <c r="B258" i="3"/>
  <c r="B256"/>
  <c r="E37" i="16" s="1"/>
  <c r="B254" i="3"/>
  <c r="B252"/>
  <c r="B250"/>
  <c r="B248"/>
  <c r="E30" i="16" s="1"/>
  <c r="F257" i="3"/>
  <c r="F255"/>
  <c r="I19" i="16" s="1"/>
  <c r="F253" i="3"/>
  <c r="I17" i="16" s="1"/>
  <c r="F251" i="3"/>
  <c r="I13" i="16" s="1"/>
  <c r="F249" i="3"/>
  <c r="I11" i="16" s="1"/>
  <c r="F247" i="3"/>
  <c r="I9" i="16" s="1"/>
  <c r="E258" i="3"/>
  <c r="E256"/>
  <c r="H20" i="16" s="1"/>
  <c r="H37" s="1"/>
  <c r="E254" i="3"/>
  <c r="H18" i="16" s="1"/>
  <c r="E252" i="3"/>
  <c r="H15" i="16" s="1"/>
  <c r="H34" s="1"/>
  <c r="E250" i="3"/>
  <c r="H12" i="16" s="1"/>
  <c r="E248" i="3"/>
  <c r="H30" i="16" s="1"/>
  <c r="D257" i="3"/>
  <c r="G22" i="16" s="1"/>
  <c r="G38" s="1"/>
  <c r="D255" i="3"/>
  <c r="G19" i="16" s="1"/>
  <c r="D253" i="3"/>
  <c r="G17" i="16" s="1"/>
  <c r="D251" i="3"/>
  <c r="G13" i="16" s="1"/>
  <c r="D249" i="3"/>
  <c r="G11" i="16" s="1"/>
  <c r="D247" i="3"/>
  <c r="G9" i="16" s="1"/>
  <c r="C257" i="3"/>
  <c r="F38" i="16" s="1"/>
  <c r="C255" i="3"/>
  <c r="C253"/>
  <c r="C251"/>
  <c r="C249"/>
  <c r="C247"/>
  <c r="B257"/>
  <c r="E38" i="16" s="1"/>
  <c r="B255" i="3"/>
  <c r="B253"/>
  <c r="B251"/>
  <c r="B249"/>
  <c r="B247"/>
  <c r="I22" i="16"/>
  <c r="I38" s="1"/>
  <c r="K23" i="13"/>
  <c r="B39" i="10"/>
  <c r="B38" i="16" s="1"/>
  <c r="C39" i="10"/>
  <c r="C38" i="16" s="1"/>
  <c r="I13" i="2"/>
  <c r="I11"/>
  <c r="Y240" i="3" s="1"/>
  <c r="H15" i="2"/>
  <c r="E69" i="4" s="1"/>
  <c r="E26" i="3" s="1"/>
  <c r="E50" s="1"/>
  <c r="I10" i="2"/>
  <c r="G15"/>
  <c r="I14"/>
  <c r="A8"/>
  <c r="A3" i="10"/>
  <c r="E70" i="4" l="1"/>
  <c r="I50" i="3"/>
  <c r="I49" i="11" s="1"/>
  <c r="H12" i="3" s="1"/>
  <c r="Y242"/>
  <c r="AE242"/>
  <c r="AC242"/>
  <c r="L20"/>
  <c r="Y241"/>
  <c r="Z241" s="1"/>
  <c r="D16"/>
  <c r="B67" i="4"/>
  <c r="M20" i="3"/>
  <c r="N20"/>
  <c r="K20"/>
  <c r="K48"/>
  <c r="A2" i="10" s="1"/>
  <c r="Y239" i="3"/>
  <c r="Z239" s="1"/>
  <c r="Z240"/>
  <c r="M21"/>
  <c r="K21"/>
  <c r="N21"/>
  <c r="L21"/>
  <c r="D14"/>
  <c r="N18"/>
  <c r="L18"/>
  <c r="K18"/>
  <c r="M18"/>
  <c r="M19"/>
  <c r="N19"/>
  <c r="L19"/>
  <c r="K19"/>
  <c r="D19"/>
  <c r="N22"/>
  <c r="M22"/>
  <c r="L22"/>
  <c r="K22"/>
  <c r="E33" i="16"/>
  <c r="H36"/>
  <c r="H33"/>
  <c r="H29"/>
  <c r="H32"/>
  <c r="H31"/>
  <c r="I31"/>
  <c r="I32"/>
  <c r="H35"/>
  <c r="I36"/>
  <c r="I35"/>
  <c r="I33"/>
  <c r="I29"/>
  <c r="G33"/>
  <c r="G29"/>
  <c r="E29"/>
  <c r="G31"/>
  <c r="G32"/>
  <c r="G36"/>
  <c r="G35"/>
  <c r="F36"/>
  <c r="F35"/>
  <c r="F31"/>
  <c r="F32"/>
  <c r="F29"/>
  <c r="F33"/>
  <c r="E31"/>
  <c r="B66" i="4"/>
  <c r="D15" i="3"/>
  <c r="B68" i="4"/>
  <c r="D17" i="3"/>
  <c r="B65" i="4"/>
  <c r="B69"/>
  <c r="I15" i="2"/>
  <c r="A8" i="6"/>
  <c r="A5" i="16" s="1"/>
  <c r="B71" i="4" l="1"/>
  <c r="AF242" i="3"/>
  <c r="AG242" s="1"/>
  <c r="Z242" s="1"/>
  <c r="Z243" s="1"/>
  <c r="Z244" s="1"/>
  <c r="I51" i="11"/>
  <c r="H13" i="3" s="1"/>
  <c r="L13"/>
  <c r="N13"/>
  <c r="K13"/>
  <c r="M13"/>
  <c r="E34" i="16"/>
  <c r="A6" i="10"/>
  <c r="J15" i="3" l="1"/>
  <c r="J16" s="1"/>
  <c r="E36" i="16"/>
  <c r="E35"/>
  <c r="E32"/>
  <c r="D70" i="4"/>
  <c r="F70"/>
  <c r="H70"/>
  <c r="I70"/>
  <c r="A26"/>
  <c r="A25"/>
  <c r="I108" i="2"/>
  <c r="I109"/>
  <c r="I22"/>
  <c r="I18"/>
  <c r="I19"/>
  <c r="I20"/>
  <c r="I2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R143" i="3" l="1"/>
  <c r="T143" s="1"/>
  <c r="S143"/>
  <c r="U143" s="1"/>
  <c r="S144"/>
  <c r="U144" s="1"/>
  <c r="R144"/>
  <c r="T144" s="1"/>
  <c r="R146"/>
  <c r="T146" s="1"/>
  <c r="S146"/>
  <c r="U146" s="1"/>
  <c r="S145"/>
  <c r="U145" s="1"/>
  <c r="R145"/>
  <c r="T145" s="1"/>
  <c r="B70" i="4"/>
  <c r="V144" i="3" l="1"/>
  <c r="V143"/>
  <c r="V145"/>
  <c r="V146"/>
  <c r="O149"/>
  <c r="O244" s="1"/>
  <c r="G19" i="13" s="1"/>
  <c r="V244" i="3" l="1"/>
  <c r="W244" s="1"/>
  <c r="X245" s="1"/>
  <c r="A2" i="2" s="1"/>
  <c r="J149" i="3"/>
  <c r="J244" s="1"/>
  <c r="F18" i="13" s="1"/>
  <c r="P149" i="3"/>
  <c r="P244" s="1"/>
  <c r="G20" i="13" s="1"/>
  <c r="N149" i="3"/>
  <c r="N244" s="1"/>
  <c r="K149"/>
  <c r="K244" s="1"/>
  <c r="F19" i="13" s="1"/>
  <c r="Q149" i="3"/>
  <c r="Q244" s="1"/>
  <c r="G21" i="13" s="1"/>
  <c r="M149" i="3"/>
  <c r="M244" s="1"/>
  <c r="F21" i="13" s="1"/>
  <c r="L149" i="3"/>
  <c r="L244" s="1"/>
  <c r="F20" i="13" s="1"/>
  <c r="Y245" i="3" l="1"/>
  <c r="I47" i="11" s="1"/>
  <c r="H11" i="3" s="1"/>
  <c r="G18" i="13"/>
  <c r="G23" s="1"/>
  <c r="F23"/>
  <c r="H20"/>
  <c r="H19"/>
  <c r="H18" l="1"/>
  <c r="H21"/>
  <c r="H23" l="1"/>
  <c r="H18" i="3"/>
  <c r="B55" i="11" s="1"/>
  <c r="F18" i="3" l="1"/>
  <c r="B77" i="11"/>
  <c r="H21" i="3"/>
  <c r="B93" i="11" l="1"/>
  <c r="B91"/>
</calcChain>
</file>

<file path=xl/sharedStrings.xml><?xml version="1.0" encoding="utf-8"?>
<sst xmlns="http://schemas.openxmlformats.org/spreadsheetml/2006/main" count="570" uniqueCount="369">
  <si>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</si>
  <si>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</si>
  <si>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</si>
  <si>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</si>
  <si>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</si>
  <si>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</si>
  <si>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</si>
  <si>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</si>
  <si>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</si>
  <si>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</si>
  <si>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Inne źródła</t>
  </si>
  <si>
    <t>Dotacja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</si>
  <si>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</si>
  <si>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</si>
  <si>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</si>
  <si>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</si>
  <si>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</si>
  <si>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</si>
  <si>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</si>
  <si>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</si>
  <si>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</si>
  <si>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</si>
  <si>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</si>
  <si>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</si>
  <si>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</si>
  <si>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</si>
  <si>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</si>
  <si>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</si>
  <si>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</si>
  <si>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</si>
  <si>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</si>
  <si>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</si>
  <si>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</si>
  <si>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</si>
  <si>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</si>
  <si>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</si>
  <si>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</si>
  <si>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</si>
  <si>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</si>
  <si>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</si>
  <si>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Rodzaj kosztów</t>
  </si>
  <si>
    <t>Dziedzina interwencji</t>
  </si>
  <si>
    <t>razem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</si>
  <si>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</si>
  <si>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</si>
  <si>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</si>
  <si>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</si>
  <si>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</si>
  <si>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Osoba odpowiedzialna za realizację programu:</t>
  </si>
  <si>
    <t>Plan spotkań monitorujących: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</si>
  <si>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</si>
  <si>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</si>
  <si>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</si>
  <si>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</si>
  <si>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</si>
  <si>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</si>
  <si>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</si>
  <si>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</si>
  <si>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</si>
  <si>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</si>
  <si>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</si>
  <si>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</si>
  <si>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</si>
  <si>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</si>
  <si>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</si>
  <si>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</si>
  <si>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</si>
  <si>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</si>
  <si>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</si>
  <si>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RAZEM</t>
  </si>
  <si>
    <t>liczba</t>
  </si>
  <si>
    <t>Główne problemy (omówienie):</t>
  </si>
  <si>
    <t>Główne potrzeby (omówienie):</t>
  </si>
  <si>
    <t>KOSZTY ŁĄCZNIE:</t>
  </si>
  <si>
    <t>Organizacje w partnerstwie: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</si>
  <si>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</si>
  <si>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</si>
  <si>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</si>
  <si>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</si>
  <si>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</si>
  <si>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</si>
  <si>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</si>
  <si>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</si>
  <si>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</si>
  <si>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</si>
  <si>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</si>
  <si>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</si>
  <si>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</si>
  <si>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</si>
  <si>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</si>
  <si>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</si>
  <si>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</si>
  <si>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</si>
  <si>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</si>
  <si>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</si>
  <si>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</si>
  <si>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</si>
  <si>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</si>
  <si>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</si>
  <si>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</si>
  <si>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</si>
  <si>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</si>
  <si>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</si>
  <si>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</si>
  <si>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</si>
  <si>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- wykorzystanie dotychczasowych form pomocy prozatrudnieniowej (tj. tworzenie nowych miejsc pracy, - subsydiowanie zatrudnienia, szkolenia, organizacja staży zawodowych, prac interwencyjnych),</t>
  </si>
  <si>
    <t>- stosowanie zindywidualizowanych form wsparcia dla Romów w działaniach podejmowanych  na rynku pracy,</t>
  </si>
  <si>
    <t>- promowanie działań, mających na celu podważenie negatywnego wizerunku Romów w kontekście ich możliwości i chęci do włączenia się w rynek pracy,</t>
  </si>
  <si>
    <t>- propagowanie zachowań prozdrowotnych, w szczególności poprzez zachęcanie do indywidualnej odpowiedzialności za własne zdrowie,</t>
  </si>
  <si>
    <t>- wczesną wielospecjalistyczną i kompleksową opiekę nad dzieckiem,</t>
  </si>
  <si>
    <t>- profilaktyczne badania lekarskie w celu wczesnego rozpoznania chorób, ze szczególnym - uwzględnieniem chorób układu krążenia oraz chorób nowotworowych,</t>
  </si>
  <si>
    <t>- promocja zdrowia i profilaktykę, w tym profilaktyka stomatologiczna obejmująca dzieci i młodzież,</t>
  </si>
  <si>
    <t>- profilaktyka obejmująca kobiety w ciąży,</t>
  </si>
  <si>
    <t>- profilaktyczna opieka zdrowotna nad dziećmi i młodzieżą w środowisku nauczania i wychowania,</t>
  </si>
  <si>
    <t>- wykonywanie szczepień ochronnych,</t>
  </si>
  <si>
    <t>- kontynuowanie działalności pielęgniarek środowiskowych,</t>
  </si>
  <si>
    <t>- profilaktyka związana z uzależnieniami wśród młodzieży i dorosłych,</t>
  </si>
  <si>
    <t>- szkolenia w zakresie pierwszej pomocy,</t>
  </si>
  <si>
    <t>- szkolenia dotyczące życia w rodzinie, planowania rodziny, przebiegu ciąży, opieki nad noworodkiem,</t>
  </si>
  <si>
    <t>- organizacja akcji prozdrowotnych i badań skierowanych do określonych grup chorych lub zagrożonych  daną chorobą,</t>
  </si>
  <si>
    <t>- działania zmierzających do objęcia opieką rodzin z małymi dziećmi (edukacja i działania zdrowotne),</t>
  </si>
  <si>
    <t>- kolportaż materiałów informacyjnych dotyczących zagadnień zdrowotnych i zagrożeń,</t>
  </si>
  <si>
    <t>- promocja innowacyjnych projektów w zakresie profilaktyki i opieki medycznej,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</si>
  <si>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</si>
  <si>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</si>
  <si>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</si>
  <si>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</si>
  <si>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</si>
  <si>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</si>
  <si>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</si>
  <si>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>Liczba dzieci biorących udział w zajęciach zespołów muzycznych</t>
  </si>
  <si>
    <t>Liczba dzieci pobierających naukę w placówkach szkolnictwa specjalnego, dla których szkoła podejmuje dodatkowe zadania, mające na celu podtrzymywanie i rozwijanie poczucia tożsamości etnicznej oraz wspomagające edukację tych uczniów</t>
  </si>
  <si>
    <t xml:space="preserve">
</t>
  </si>
  <si>
    <t>Razem</t>
  </si>
  <si>
    <t>INNE (jakie):</t>
  </si>
  <si>
    <t>PROGRAM LOKALNY NA LATA:</t>
  </si>
  <si>
    <t>Określenie, jakie cele zostaną osiągnięte po zakończeniu realizacji Programu:</t>
  </si>
  <si>
    <t>EDUKACJA:</t>
  </si>
  <si>
    <t>Województwo:</t>
  </si>
  <si>
    <t xml:space="preserve"> - Inne:</t>
  </si>
  <si>
    <t>Harmonogram finansowania działań w PLN:</t>
  </si>
  <si>
    <t>4. Identyfikuj organizacje w partnerstwie:</t>
  </si>
  <si>
    <t>7. Ustalaj plan spotkań monitorujących:</t>
  </si>
  <si>
    <t>KOSZTORYS WNIOSKU NA ROK:</t>
  </si>
  <si>
    <t>WYLICZENIA</t>
  </si>
  <si>
    <t>edukacja</t>
  </si>
  <si>
    <t>mieszkanie</t>
  </si>
  <si>
    <t>praca</t>
  </si>
  <si>
    <t>zdrowie</t>
  </si>
  <si>
    <t>suma</t>
  </si>
  <si>
    <t>1. Podmiot w partnerstwie (poniżej wpisz nazwę):</t>
  </si>
  <si>
    <t>2. Podmiot w partnerstwie (poniżej wpisz nazwę):</t>
  </si>
  <si>
    <t>3. Podmiot w partnerstwie (poniżej wpisz nazwę):</t>
  </si>
  <si>
    <t>4. Podmiot w partnerstwie (poniżej wpisz nazwę):</t>
  </si>
  <si>
    <t>5. Podmiot w partnerstwie (poniżej wpisz nazwę):</t>
  </si>
  <si>
    <t>Ośrodki Pomocy Społecznej</t>
  </si>
  <si>
    <t>Powiatowe Urzędy Pracy</t>
  </si>
  <si>
    <t>Sytuacja na lokalnym rynku pracy (omówienie):</t>
  </si>
  <si>
    <t>Opis dotychczas podejmowanych działań skierowanych do społeczności romskiej (efekty):</t>
  </si>
  <si>
    <t>Źródła finansowania (dotyczy dotychczas podejmowanych działań):</t>
  </si>
  <si>
    <t>Charakterystyka lokalnej społeczności romskiej w roku</t>
  </si>
  <si>
    <t>miary</t>
  </si>
  <si>
    <t>%</t>
  </si>
  <si>
    <t>Poziom doposażenia uczniów pochodzenia romskiego objętych działaniami w ramach Programu.</t>
  </si>
  <si>
    <t>Frekwencja uczniów pochodzenia romskiego realizujących obowiązek szkolny</t>
  </si>
  <si>
    <t>Frekwencja dzieci pochodzenia romskiego pobierających naukę w placówkach szkolnictwa specjalnego</t>
  </si>
  <si>
    <t>8.</t>
  </si>
  <si>
    <t>9.</t>
  </si>
  <si>
    <t>10.</t>
  </si>
  <si>
    <t>11.</t>
  </si>
  <si>
    <t>Liczba uczniów pochodzenia romskiego pobierających naukę w placówkach szkolnictwa specjalnego przypadająca na jednego asystenta edukacji romskiej</t>
  </si>
  <si>
    <t>Mierniki</t>
  </si>
  <si>
    <t>algorytm</t>
  </si>
  <si>
    <t>1/2</t>
  </si>
  <si>
    <t>2/6</t>
  </si>
  <si>
    <t>5/2</t>
  </si>
  <si>
    <t>(1+3)/6</t>
  </si>
  <si>
    <t>Frekwencja dzieci pochodzenia romskiego w Programie</t>
  </si>
  <si>
    <t>Frekwencja Romów aktywizowanych zawodowo w ramach Programu</t>
  </si>
  <si>
    <t>Frekwencja Romów którym remontowano lub przyznano nowe mieszkania</t>
  </si>
  <si>
    <t>Liczba Romów przypadająca na jedno miejsce pracy utworzone w ramach zadań Programu</t>
  </si>
  <si>
    <t>Frekwencja Romów korzystających z kursów i szkoleń podnoszących kwalifikacje zawodowe</t>
  </si>
  <si>
    <t>W przypadku zadań, które wymagają finansowania ze środków Programu zatrudnienia osób, wymagane jest opisanie zakresu merytorycznego i czasu pracy oraz kwalifikacji oraz doświadczenia zawodowego tych osób:</t>
  </si>
  <si>
    <t>Informacja czy Wnioskodawca planuje pobieranie opłat od adresatów zadania:</t>
  </si>
  <si>
    <t>Informacja nt. miejsca, w którym w przypadku przyznania dotacji umieszczone zostanie logo Programu lub informacja o realizowaniu zadania dzięki dotacji Ministra Administracji i Cyfryzacji w ramach Programu integracji:</t>
  </si>
  <si>
    <t>Informację o sposobie wydatkowania w bieżącym roku pozyskanej zwiększonej subwencji oświatowej:</t>
  </si>
  <si>
    <t>Rok</t>
  </si>
  <si>
    <t>WNIOSEK NA REALIZACJĘ DZIAŁAŃ W RAMACH PROGRAMU INTEGRACJI</t>
  </si>
  <si>
    <t>SPOŁECZNEJ  ROMÓW  W  POLSCE NA ROK</t>
  </si>
  <si>
    <t>13. Zaplanuj działania dla poszczególnych obszarów:</t>
  </si>
  <si>
    <t>Informacja nt. posiadanych zasobów rzeczowych i kadrowych, zapewniających realizację Programu:</t>
  </si>
  <si>
    <t>Zaplanowane działania w ramach Programu, w kolejnych latach: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</si>
  <si>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</si>
  <si>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</si>
  <si>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</si>
  <si>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</si>
  <si>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</si>
  <si>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</si>
  <si>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</si>
  <si>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</si>
  <si>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dziedziny</t>
  </si>
  <si>
    <t>daty</t>
  </si>
  <si>
    <t>cele</t>
  </si>
  <si>
    <t>lider</t>
  </si>
  <si>
    <t>partnerzy</t>
  </si>
  <si>
    <t>10. Przygotuj kosztorys</t>
  </si>
  <si>
    <t>koszty inne</t>
  </si>
  <si>
    <t>kosztorys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</si>
  <si>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</si>
  <si>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</si>
  <si>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</si>
  <si>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</si>
  <si>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</si>
  <si>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</si>
  <si>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</si>
  <si>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dzieci w wieku 5 - 14 lat</t>
  </si>
  <si>
    <t>Wskaźniki (dane bazowe): dotyczą osób pochodzenia romskiego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</si>
  <si>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</si>
  <si>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</si>
  <si>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</si>
  <si>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zatrudnionych w ramach zadań finansowanych z Programu (personel świetlicy lub innej placówki, a także liczba Romów korzystających z innych form zatrudnienia w ramach zadań Programu)</t>
  </si>
  <si>
    <t>Liczba zatrudnionych jako asystenci edukacji romskiej</t>
  </si>
  <si>
    <t>Liczba miejsc pracy w ramach zadań Programu</t>
  </si>
  <si>
    <t>Liczba korzystających z kursów i szkoleń podnoszących kwalifikacje zawodowe</t>
  </si>
  <si>
    <t>I.</t>
  </si>
  <si>
    <t>II.</t>
  </si>
  <si>
    <t>wskaźniki</t>
  </si>
  <si>
    <t>wniosek</t>
  </si>
  <si>
    <t>zaplanowane działania</t>
  </si>
  <si>
    <r>
      <rPr>
        <sz val="7"/>
        <color theme="4" tint="-0.249977111117893"/>
        <rFont val="Times New Roman"/>
        <family val="1"/>
        <charset val="238"/>
      </rPr>
      <t xml:space="preserve"> </t>
    </r>
    <r>
      <rPr>
        <sz val="11"/>
        <color theme="4" tint="-0.249977111117893"/>
        <rFont val="Times New Roman"/>
        <family val="1"/>
        <charset val="238"/>
      </rPr>
      <t>E-mail:</t>
    </r>
  </si>
  <si>
    <t>drukowanie</t>
  </si>
  <si>
    <t>15. Podpisanie Programu</t>
  </si>
  <si>
    <t>Nie wymagają podpisu</t>
  </si>
  <si>
    <t xml:space="preserve">W przypadku partnerstw realizowanych przez stowarzyszenia jednostek samorządu terytorialnego lub jednostki podległe organom administracji publicznej lub przez nie nadzorowanych – data, pieczęć i podpis kierowników tych stowarzyszeń lub jednostek (np. dyrektorów szkół) oraz kierowników jednostek samorządu terytorialnego. </t>
  </si>
  <si>
    <t xml:space="preserve">W przypadku partnerstw realizowanych przez stowarzyszenia jednostek samorządu terytorialnego lub jednostki podległe organom administracji publicznej lub przez nie nadzorowanych – data, pieczęć i podpis głównego księgowego/skarbnika tych stowarzyszeń lub jednostek (np. szkół) oraz jednostek samorządu terytorialnego. </t>
  </si>
  <si>
    <t>17. Podpisanie Wniosku</t>
  </si>
  <si>
    <t>16. Partnerzy (zał. nr 1) i Wskaźniki (zał. Nr 2)</t>
  </si>
  <si>
    <t>Zał. nr 1, 2</t>
  </si>
  <si>
    <t>Zał. nr 1 i 2</t>
  </si>
  <si>
    <t>1. Identyfikuj lidera Programu:</t>
  </si>
  <si>
    <t>2. Wybieraj kolejne lata obowiązywania Programu:</t>
  </si>
  <si>
    <t>3. Sformułuj nazwę Programu:</t>
  </si>
  <si>
    <t>5. Określaj cele Programu</t>
  </si>
  <si>
    <t>6. Dziedziny interwencji Programu:</t>
  </si>
  <si>
    <t>8. Wybierz rok dla wniosku na realizację działań w ramach Programu</t>
  </si>
  <si>
    <t>11. Uzupełniaj Program</t>
  </si>
  <si>
    <t>12. Określaj wskaźniki dla Programu</t>
  </si>
  <si>
    <t>19. Przygotowanie korekty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</si>
  <si>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</si>
  <si>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</si>
  <si>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</si>
  <si>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</si>
  <si>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</si>
  <si>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</si>
  <si>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20. Wybierz dokumenty, które chcesz korygować i zmień ich status</t>
  </si>
  <si>
    <t>Wskaźniki (zał. nr 2)</t>
  </si>
  <si>
    <t xml:space="preserve">Należy postępować zgodnie z zasadami określonymi w pkt. 15 - 18. </t>
  </si>
  <si>
    <t>22. Podpisanie skorygowanych dokumentów</t>
  </si>
  <si>
    <t>Zalecane kolejne kroki podczas przygotowywania Programu lokalnego oraz korekt i sprawozdań</t>
  </si>
  <si>
    <t>23. Przygotowanie sprawozdania z realizacji Programu z danego roku</t>
  </si>
  <si>
    <t>SPRAWOZDANIE Z REALIZACJI DZIAŁAŃ W RAMACH PROGRAMU INTEGRACJI</t>
  </si>
  <si>
    <t>SPOŁECZNEJ  ROMÓW  W POLSCA W ROKU</t>
  </si>
  <si>
    <t>Informacja nt. miejsca, w którym umieszczono logo Programu lub informacja o realizowaniu zadania dzięki dotacji Ministra Administracji i Cyfryzacji w ramach Programu integracji:</t>
  </si>
  <si>
    <t>Omówienie:</t>
  </si>
  <si>
    <t>SPRAWOZDANIE Z REALIZACJI WYDATKÓW W RAMACH PROGRAMU INTEGRACJI</t>
  </si>
  <si>
    <t>W ROKU:</t>
  </si>
  <si>
    <t>Kursy, szkolenia</t>
  </si>
  <si>
    <t>Przekwalifikowanie zawodowe</t>
  </si>
  <si>
    <t>KOSZTY</t>
  </si>
  <si>
    <t>WYDATKI</t>
  </si>
  <si>
    <t>Nauczyciel wspomagajacy</t>
  </si>
  <si>
    <t>Pedagog</t>
  </si>
  <si>
    <t xml:space="preserve"> Powiat:</t>
  </si>
  <si>
    <t xml:space="preserve"> Gmina:</t>
  </si>
  <si>
    <t xml:space="preserve"> E-mail:</t>
  </si>
  <si>
    <t>RAZEM:</t>
  </si>
  <si>
    <t>Koszty</t>
  </si>
  <si>
    <t>Wydatki</t>
  </si>
  <si>
    <t>razem:</t>
  </si>
  <si>
    <t>Planowane subwencje i dotacje</t>
  </si>
  <si>
    <t>Subwencja oświatowa (P9 i P10)</t>
  </si>
  <si>
    <t>INNE KOSZTY - WYDATKI</t>
  </si>
  <si>
    <t>ŁĄCZNIE WYDATKI - KOSZTY:</t>
  </si>
  <si>
    <t>Rodzaj kosztów - wydatków</t>
  </si>
  <si>
    <t>Rodzaje kosztów - wydatków</t>
  </si>
  <si>
    <t>Subwencje i dotacje (wydatki - koszty) razem:</t>
  </si>
  <si>
    <t>Liczeba kobiet</t>
  </si>
  <si>
    <t>Liczebność dorosłej populacji z podziałem na płeć</t>
  </si>
  <si>
    <t>Liczeba mężczyzn</t>
  </si>
  <si>
    <t>Liczba osób aktywnych zawodowo, w tym liczba bezrobotnych</t>
  </si>
  <si>
    <t>Liczba osób objętych wsparciem pomocy społecznej</t>
  </si>
  <si>
    <t xml:space="preserve">Liczba dzieci objętych obowiązkiem szkolnym </t>
  </si>
  <si>
    <t xml:space="preserve">Liczba dzieci realizujących obowiązek szkolny </t>
  </si>
  <si>
    <t>Liczba osób aktywnych zawodowo</t>
  </si>
  <si>
    <t>f30</t>
  </si>
  <si>
    <t>f31</t>
  </si>
  <si>
    <t>f32</t>
  </si>
  <si>
    <t>f33</t>
  </si>
  <si>
    <t>f34</t>
  </si>
  <si>
    <t>f35</t>
  </si>
  <si>
    <t>f36</t>
  </si>
  <si>
    <t>f37</t>
  </si>
  <si>
    <t>g33</t>
  </si>
  <si>
    <t>a53</t>
  </si>
  <si>
    <t>a40</t>
  </si>
  <si>
    <t>a44</t>
  </si>
  <si>
    <t>a47</t>
  </si>
  <si>
    <t>a50</t>
  </si>
  <si>
    <t>a76</t>
  </si>
  <si>
    <t>a77</t>
  </si>
  <si>
    <t>a78</t>
  </si>
  <si>
    <t>a79</t>
  </si>
  <si>
    <t>a80</t>
  </si>
  <si>
    <t>a81</t>
  </si>
  <si>
    <t>I76</t>
  </si>
  <si>
    <t>i77</t>
  </si>
  <si>
    <t>I78</t>
  </si>
  <si>
    <t>I79</t>
  </si>
  <si>
    <t>I80</t>
  </si>
  <si>
    <t>I81</t>
  </si>
  <si>
    <t>sumy</t>
  </si>
  <si>
    <t>7.</t>
  </si>
  <si>
    <t>7/I</t>
  </si>
  <si>
    <t>5/8</t>
  </si>
  <si>
    <t>(8+9)/II</t>
  </si>
  <si>
    <t>9/10</t>
  </si>
  <si>
    <t>11/II</t>
  </si>
  <si>
    <t>Sprawozdanie (zał. nr 2)</t>
  </si>
  <si>
    <t>Sprawozdanie (zał. nr 1)</t>
  </si>
  <si>
    <t>Program (zał. nr 1)</t>
  </si>
  <si>
    <t>Wniosek (zał. nr 1)</t>
  </si>
  <si>
    <t>Program (zał. nr 2)</t>
  </si>
  <si>
    <t>9. Przygotuj kosztorys w  części INNE</t>
  </si>
  <si>
    <t>lider i organizacje w partnerstwie</t>
  </si>
  <si>
    <t xml:space="preserve"> lider i organizacje w partnerstwie</t>
  </si>
  <si>
    <t>18. Podpisanie Kosztorysu (zał. nr 1) i Kosztorysu inne (zał. Nr 2)</t>
  </si>
  <si>
    <t>21. Drukowanie skorygowanych dokumentów. Zaleca się wykorzystanie opcji "Drukuj zaznaczenie"</t>
  </si>
  <si>
    <t>14. Drukowanie dokumentów. Zaleca się wykorzystanie opcji "Drukuj zaznaczenie"</t>
  </si>
  <si>
    <t>sprawozdanie</t>
  </si>
  <si>
    <t>Przejdź do arkusza Sprawozdanie i wypełnij właściwe pola.</t>
  </si>
  <si>
    <t>spr inne</t>
  </si>
  <si>
    <t>25. Przygotuj sprawozdanie finansowe</t>
  </si>
  <si>
    <t>26. Przygotuj sprawozdanie z wydatków</t>
  </si>
  <si>
    <t>27. Przygotuj sprawozdanie z mierników</t>
  </si>
  <si>
    <t>28. Drukowanie przygp dokumentów. Zaleca się wykorzystanie opcji "Drukuj zaznaczenie"</t>
  </si>
  <si>
    <t>29. Podpisanie sprawozadnia</t>
  </si>
  <si>
    <t>kosztorys inne</t>
  </si>
  <si>
    <t>Przejdź do arkusza Spr. mierniki i wypełnij kolumnę odnoszącą się do roku.</t>
  </si>
  <si>
    <t>3+inne</t>
  </si>
  <si>
    <t>4+inne</t>
  </si>
  <si>
    <t>Wersja pierwotna</t>
  </si>
  <si>
    <t>komunikat o błędach</t>
  </si>
  <si>
    <t xml:space="preserve">komórka zablokowana </t>
  </si>
  <si>
    <t>Celem zachowania kompletnej dokumentacji Programu lokalnego, w wersji elektronicznej, zaleca się skopiowanie całej aplikacji. W innym przypadku sporządzenie korekty w naszej aplikacji, spowoduje utratę danych pierwotnych.</t>
  </si>
  <si>
    <t>Jeśli planujesz osiągnąć inne cele, niżej wpisz jakie.</t>
  </si>
  <si>
    <t>Określ częstotliwość i miejsce spotkań.</t>
  </si>
  <si>
    <t>Przejdź do arkusza Kosztorys inne.</t>
  </si>
  <si>
    <t>Przejdź do arkusza Kosztorys.</t>
  </si>
  <si>
    <t>Przejdź do arkusza Program.</t>
  </si>
  <si>
    <t>Przejdź do arkusza Wskaźniki.</t>
  </si>
  <si>
    <t>Przejdź do arkusza Wniosek.</t>
  </si>
  <si>
    <t>Dane stanowiące podstawę sprawozdania będą przepisane do poszczególnych arkuszy zgodnie z aktualną zawartością aplikacji.</t>
  </si>
  <si>
    <t>24. Na kompletne sprawozdanie składają się: Sprawozdanie, Spr. wydatki oraz Spr. wskaźniki</t>
  </si>
  <si>
    <t>spr wydatki</t>
  </si>
  <si>
    <t>Lider:</t>
  </si>
  <si>
    <t>Wniosek (zał. nr 2)</t>
  </si>
  <si>
    <t>PO WER</t>
  </si>
  <si>
    <t>RAZEM DOTACJA</t>
  </si>
  <si>
    <t/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</si>
</sst>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9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2"/>
      <color rgb="FFC00000"/>
      <name val="Times New Roman"/>
      <family val="1"/>
      <charset val="238"/>
    </font>
    <font>
      <b/>
      <i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12"/>
      <color theme="4" tint="-0.249977111117893"/>
      <name val="Times New Roman"/>
      <family val="1"/>
      <charset val="238"/>
    </font>
    <font>
      <b/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Times New Roman"/>
      <family val="1"/>
      <charset val="238"/>
    </font>
    <font>
      <sz val="7"/>
      <color theme="4" tint="-0.249977111117893"/>
      <name val="Times New Roman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0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b/>
      <i/>
      <sz val="10"/>
      <color theme="4" tint="-0.249977111117893"/>
      <name val="Times New Roman"/>
      <family val="1"/>
      <charset val="238"/>
    </font>
    <font>
      <b/>
      <i/>
      <sz val="10"/>
      <color theme="4" tint="-0.249977111117893"/>
      <name val="Calibri"/>
      <family val="2"/>
      <charset val="238"/>
      <scheme val="minor"/>
    </font>
    <font>
      <i/>
      <sz val="11"/>
      <color theme="4" tint="-0.249977111117893"/>
      <name val="Times New Roman"/>
      <family val="1"/>
      <charset val="238"/>
    </font>
    <font>
      <i/>
      <sz val="11"/>
      <color theme="4" tint="-0.249977111117893"/>
      <name val="Calibri"/>
      <family val="2"/>
      <charset val="238"/>
      <scheme val="minor"/>
    </font>
    <font>
      <i/>
      <sz val="10"/>
      <color theme="4" tint="-0.249977111117893"/>
      <name val="Times New Roman"/>
      <family val="1"/>
      <charset val="238"/>
    </font>
    <font>
      <i/>
      <sz val="10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9"/>
      <color theme="4" tint="-0.249977111117893"/>
      <name val="Times New Roman"/>
      <family val="1"/>
      <charset val="238"/>
    </font>
    <font>
      <b/>
      <sz val="9"/>
      <color theme="4" tint="-0.249977111117893"/>
      <name val="Times New Roman"/>
      <family val="1"/>
      <charset val="238"/>
    </font>
    <font>
      <sz val="9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i/>
      <sz val="11"/>
      <color theme="4" tint="-0.249977111117893"/>
      <name val="Times New Roman"/>
      <family val="1"/>
      <charset val="238"/>
    </font>
    <font>
      <b/>
      <i/>
      <sz val="14"/>
      <color theme="4" tint="-0.249977111117893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</font>
    <font>
      <i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rgb="FFC00000"/>
      <name val="Times New Roman"/>
      <family val="1"/>
      <charset val="238"/>
    </font>
    <font>
      <b/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4" tint="-0.249977111117893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4" tint="-0.249977111117893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4" tint="-0.249977111117893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70C0"/>
      <name val="Times New Roman"/>
      <family val="1"/>
      <charset val="238"/>
    </font>
    <font>
      <b/>
      <sz val="10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6"/>
      <color rgb="FFC00000"/>
      <name val="Times New Roman"/>
      <family val="1"/>
      <charset val="238"/>
    </font>
    <font>
      <sz val="16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0070C0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4"/>
      <color rgb="FFC00000"/>
      <name val="Times New Roman"/>
      <family val="1"/>
      <charset val="238"/>
    </font>
    <font>
      <b/>
      <i/>
      <sz val="16"/>
      <color rgb="FFC00000"/>
      <name val="Calibri"/>
      <family val="2"/>
      <charset val="238"/>
      <scheme val="minor"/>
    </font>
    <font>
      <i/>
      <sz val="16"/>
      <color rgb="FFC00000"/>
      <name val="Calibri"/>
      <family val="2"/>
      <charset val="238"/>
      <scheme val="minor"/>
    </font>
    <font>
      <i/>
      <sz val="16"/>
      <color theme="1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C00000"/>
      <name val="Times New Roman"/>
      <family val="1"/>
      <charset val="238"/>
    </font>
    <font>
      <sz val="14"/>
      <color rgb="FFC00000"/>
      <name val="Calibri"/>
      <family val="2"/>
      <charset val="238"/>
      <scheme val="minor"/>
    </font>
    <font>
      <b/>
      <i/>
      <sz val="14"/>
      <color theme="4" tint="-0.249977111117893"/>
      <name val="Calibri"/>
      <family val="2"/>
      <charset val="238"/>
      <scheme val="minor"/>
    </font>
    <font>
      <sz val="9"/>
      <color theme="4" tint="-0.499984740745262"/>
      <name val="Times New Roman"/>
      <family val="1"/>
      <charset val="238"/>
    </font>
    <font>
      <sz val="11"/>
      <color theme="4" tint="-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79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34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Protection="1">
      <protection locked="0"/>
    </xf>
    <xf numFmtId="3" fontId="18" fillId="0" borderId="2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/>
    <xf numFmtId="1" fontId="30" fillId="0" borderId="0" xfId="0" applyNumberFormat="1" applyFont="1" applyFill="1" applyBorder="1"/>
    <xf numFmtId="3" fontId="30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55" fillId="0" borderId="0" xfId="1" applyFont="1" applyFill="1" applyBorder="1" applyAlignment="1">
      <alignment vertical="center"/>
    </xf>
    <xf numFmtId="0" fontId="55" fillId="0" borderId="0" xfId="2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55" fillId="0" borderId="0" xfId="3" applyFont="1" applyFill="1" applyBorder="1" applyAlignment="1">
      <alignment horizontal="center"/>
    </xf>
    <xf numFmtId="0" fontId="55" fillId="0" borderId="0" xfId="3" applyFont="1" applyFill="1" applyBorder="1" applyAlignment="1">
      <alignment wrapText="1"/>
    </xf>
    <xf numFmtId="0" fontId="40" fillId="0" borderId="0" xfId="0" applyFont="1" applyFill="1" applyBorder="1" applyAlignment="1">
      <alignment horizontal="justify" vertical="center"/>
    </xf>
    <xf numFmtId="0" fontId="40" fillId="0" borderId="0" xfId="0" applyFont="1" applyFill="1" applyBorder="1"/>
    <xf numFmtId="49" fontId="31" fillId="0" borderId="0" xfId="0" applyNumberFormat="1" applyFont="1" applyFill="1" applyBorder="1"/>
    <xf numFmtId="0" fontId="40" fillId="0" borderId="0" xfId="0" applyFont="1" applyFill="1" applyBorder="1" applyAlignment="1">
      <alignment vertical="center" wrapText="1"/>
    </xf>
    <xf numFmtId="49" fontId="40" fillId="0" borderId="0" xfId="0" applyNumberFormat="1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right"/>
    </xf>
    <xf numFmtId="0" fontId="63" fillId="0" borderId="0" xfId="0" applyFont="1" applyFill="1" applyBorder="1"/>
    <xf numFmtId="2" fontId="30" fillId="0" borderId="0" xfId="0" applyNumberFormat="1" applyFont="1" applyFill="1" applyBorder="1"/>
    <xf numFmtId="2" fontId="63" fillId="0" borderId="0" xfId="0" applyNumberFormat="1" applyFont="1" applyFill="1" applyBorder="1"/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3" fontId="34" fillId="0" borderId="2" xfId="0" applyNumberFormat="1" applyFont="1" applyBorder="1" applyProtection="1"/>
    <xf numFmtId="3" fontId="34" fillId="0" borderId="2" xfId="0" applyNumberFormat="1" applyFont="1" applyFill="1" applyBorder="1" applyAlignment="1" applyProtection="1">
      <alignment vertical="center"/>
    </xf>
    <xf numFmtId="3" fontId="34" fillId="0" borderId="15" xfId="0" applyNumberFormat="1" applyFont="1" applyFill="1" applyBorder="1" applyAlignment="1" applyProtection="1">
      <alignment vertical="center"/>
    </xf>
    <xf numFmtId="4" fontId="5" fillId="0" borderId="29" xfId="0" applyNumberFormat="1" applyFont="1" applyFill="1" applyBorder="1" applyAlignment="1" applyProtection="1">
      <alignment vertical="center" wrapText="1"/>
      <protection locked="0"/>
    </xf>
    <xf numFmtId="4" fontId="34" fillId="0" borderId="30" xfId="0" applyNumberFormat="1" applyFont="1" applyFill="1" applyBorder="1" applyAlignment="1" applyProtection="1">
      <alignment vertical="center" wrapText="1"/>
    </xf>
    <xf numFmtId="4" fontId="5" fillId="0" borderId="31" xfId="0" applyNumberFormat="1" applyFont="1" applyFill="1" applyBorder="1" applyAlignment="1" applyProtection="1">
      <alignment vertical="center" wrapText="1"/>
      <protection locked="0"/>
    </xf>
    <xf numFmtId="4" fontId="5" fillId="0" borderId="32" xfId="0" applyNumberFormat="1" applyFont="1" applyFill="1" applyBorder="1" applyAlignment="1" applyProtection="1">
      <alignment vertical="center" wrapText="1"/>
      <protection locked="0"/>
    </xf>
    <xf numFmtId="4" fontId="34" fillId="0" borderId="33" xfId="0" applyNumberFormat="1" applyFont="1" applyFill="1" applyBorder="1" applyAlignment="1" applyProtection="1">
      <alignment vertical="center" wrapText="1"/>
    </xf>
    <xf numFmtId="4" fontId="64" fillId="0" borderId="26" xfId="0" applyNumberFormat="1" applyFont="1" applyFill="1" applyBorder="1" applyAlignment="1" applyProtection="1">
      <alignment vertical="center" wrapText="1"/>
      <protection locked="0"/>
    </xf>
    <xf numFmtId="4" fontId="64" fillId="0" borderId="27" xfId="0" applyNumberFormat="1" applyFont="1" applyFill="1" applyBorder="1" applyAlignment="1" applyProtection="1">
      <alignment vertical="center" wrapText="1"/>
      <protection locked="0"/>
    </xf>
    <xf numFmtId="4" fontId="67" fillId="0" borderId="28" xfId="0" applyNumberFormat="1" applyFont="1" applyFill="1" applyBorder="1" applyAlignment="1" applyProtection="1">
      <alignment vertical="center" wrapText="1"/>
    </xf>
    <xf numFmtId="3" fontId="67" fillId="0" borderId="15" xfId="0" applyNumberFormat="1" applyFont="1" applyFill="1" applyBorder="1" applyAlignment="1" applyProtection="1">
      <alignment vertical="center"/>
    </xf>
    <xf numFmtId="3" fontId="67" fillId="0" borderId="2" xfId="0" applyNumberFormat="1" applyFont="1" applyFill="1" applyBorder="1" applyAlignment="1" applyProtection="1">
      <alignment vertical="center"/>
    </xf>
    <xf numFmtId="3" fontId="67" fillId="0" borderId="2" xfId="0" applyNumberFormat="1" applyFont="1" applyFill="1" applyBorder="1" applyProtection="1"/>
    <xf numFmtId="4" fontId="64" fillId="0" borderId="29" xfId="0" applyNumberFormat="1" applyFont="1" applyFill="1" applyBorder="1" applyAlignment="1" applyProtection="1">
      <alignment vertical="center" wrapText="1"/>
      <protection locked="0"/>
    </xf>
    <xf numFmtId="4" fontId="64" fillId="0" borderId="2" xfId="0" applyNumberFormat="1" applyFont="1" applyFill="1" applyBorder="1" applyAlignment="1" applyProtection="1">
      <alignment vertical="center" wrapText="1"/>
      <protection locked="0"/>
    </xf>
    <xf numFmtId="4" fontId="67" fillId="0" borderId="30" xfId="0" applyNumberFormat="1" applyFont="1" applyFill="1" applyBorder="1" applyAlignment="1" applyProtection="1">
      <alignment vertical="center" wrapText="1"/>
    </xf>
    <xf numFmtId="3" fontId="67" fillId="0" borderId="2" xfId="0" applyNumberFormat="1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3" fontId="34" fillId="0" borderId="2" xfId="0" applyNumberFormat="1" applyFont="1" applyBorder="1" applyAlignment="1" applyProtection="1">
      <alignment vertical="center"/>
    </xf>
    <xf numFmtId="4" fontId="34" fillId="0" borderId="2" xfId="0" applyNumberFormat="1" applyFont="1" applyBorder="1" applyAlignment="1" applyProtection="1">
      <alignment vertical="center"/>
    </xf>
    <xf numFmtId="0" fontId="20" fillId="0" borderId="0" xfId="0" applyFont="1" applyFill="1" applyProtection="1"/>
    <xf numFmtId="0" fontId="36" fillId="8" borderId="2" xfId="0" applyFont="1" applyFill="1" applyBorder="1" applyAlignment="1" applyProtection="1">
      <alignment horizontal="center" vertical="center"/>
    </xf>
    <xf numFmtId="0" fontId="36" fillId="0" borderId="15" xfId="0" applyFont="1" applyBorder="1" applyAlignment="1" applyProtection="1">
      <alignment horizontal="center" vertical="center" wrapText="1"/>
    </xf>
    <xf numFmtId="3" fontId="34" fillId="0" borderId="15" xfId="0" applyNumberFormat="1" applyFont="1" applyBorder="1" applyAlignment="1" applyProtection="1">
      <alignment vertical="center"/>
    </xf>
    <xf numFmtId="0" fontId="30" fillId="0" borderId="2" xfId="0" applyNumberFormat="1" applyFont="1" applyFill="1" applyBorder="1"/>
    <xf numFmtId="0" fontId="30" fillId="7" borderId="0" xfId="0" applyFont="1" applyFill="1" applyBorder="1"/>
    <xf numFmtId="3" fontId="5" fillId="0" borderId="2" xfId="0" applyNumberFormat="1" applyFont="1" applyBorder="1" applyAlignment="1" applyProtection="1">
      <alignment horizontal="right" vertical="center" wrapText="1"/>
      <protection locked="0"/>
    </xf>
    <xf numFmtId="0" fontId="36" fillId="0" borderId="2" xfId="0" applyFont="1" applyBorder="1" applyAlignment="1">
      <alignment wrapText="1"/>
    </xf>
    <xf numFmtId="1" fontId="3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0" fontId="45" fillId="0" borderId="3" xfId="0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vertical="center" wrapText="1"/>
    </xf>
    <xf numFmtId="164" fontId="34" fillId="0" borderId="2" xfId="0" applyNumberFormat="1" applyFont="1" applyBorder="1" applyAlignment="1">
      <alignment vertical="center"/>
    </xf>
    <xf numFmtId="165" fontId="34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 wrapText="1"/>
      <protection locked="0"/>
    </xf>
    <xf numFmtId="1" fontId="13" fillId="9" borderId="2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47" fillId="0" borderId="2" xfId="0" applyNumberFormat="1" applyFont="1" applyFill="1" applyBorder="1" applyAlignment="1">
      <alignment horizontal="center" vertical="center"/>
    </xf>
    <xf numFmtId="164" fontId="34" fillId="0" borderId="2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4" xfId="0" applyBorder="1" applyAlignment="1"/>
    <xf numFmtId="0" fontId="30" fillId="0" borderId="2" xfId="0" applyFont="1" applyFill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0" fillId="4" borderId="14" xfId="0" applyFill="1" applyBorder="1" applyAlignment="1" applyProtection="1"/>
    <xf numFmtId="0" fontId="36" fillId="0" borderId="2" xfId="0" applyFont="1" applyBorder="1" applyAlignment="1" applyProtection="1">
      <alignment vertical="center" wrapText="1"/>
    </xf>
    <xf numFmtId="0" fontId="36" fillId="0" borderId="2" xfId="0" applyFont="1" applyBorder="1" applyAlignment="1" applyProtection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/>
    <xf numFmtId="0" fontId="0" fillId="4" borderId="15" xfId="0" applyFill="1" applyBorder="1" applyAlignment="1"/>
    <xf numFmtId="0" fontId="29" fillId="0" borderId="4" xfId="0" applyFont="1" applyBorder="1" applyAlignment="1">
      <alignment horizontal="center" vertical="center"/>
    </xf>
    <xf numFmtId="0" fontId="12" fillId="4" borderId="1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30" fillId="0" borderId="0" xfId="0" applyNumberFormat="1" applyFont="1" applyFill="1" applyBorder="1"/>
    <xf numFmtId="0" fontId="64" fillId="0" borderId="0" xfId="0" applyFont="1" applyProtection="1"/>
    <xf numFmtId="0" fontId="6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4" fontId="34" fillId="0" borderId="41" xfId="0" applyNumberFormat="1" applyFont="1" applyBorder="1" applyAlignment="1" applyProtection="1">
      <alignment vertical="center" wrapText="1"/>
    </xf>
    <xf numFmtId="3" fontId="34" fillId="0" borderId="2" xfId="0" applyNumberFormat="1" applyFont="1" applyBorder="1" applyAlignment="1" applyProtection="1">
      <alignment vertical="center" wrapText="1"/>
    </xf>
    <xf numFmtId="4" fontId="34" fillId="0" borderId="42" xfId="0" applyNumberFormat="1" applyFont="1" applyBorder="1" applyAlignment="1" applyProtection="1">
      <alignment vertical="center" wrapText="1"/>
    </xf>
    <xf numFmtId="4" fontId="34" fillId="0" borderId="43" xfId="0" applyNumberFormat="1" applyFont="1" applyBorder="1" applyAlignment="1" applyProtection="1">
      <alignment vertical="center" wrapText="1"/>
    </xf>
    <xf numFmtId="4" fontId="34" fillId="0" borderId="22" xfId="0" applyNumberFormat="1" applyFont="1" applyBorder="1" applyAlignment="1" applyProtection="1">
      <alignment vertical="center" wrapText="1"/>
    </xf>
    <xf numFmtId="0" fontId="64" fillId="0" borderId="0" xfId="0" applyFont="1" applyFill="1" applyProtection="1"/>
    <xf numFmtId="0" fontId="65" fillId="0" borderId="38" xfId="0" applyFont="1" applyFill="1" applyBorder="1" applyAlignment="1" applyProtection="1">
      <alignment horizontal="center" vertical="center" wrapText="1"/>
    </xf>
    <xf numFmtId="0" fontId="65" fillId="0" borderId="39" xfId="0" applyFont="1" applyFill="1" applyBorder="1" applyAlignment="1" applyProtection="1">
      <alignment horizontal="center" vertical="center" wrapText="1"/>
    </xf>
    <xf numFmtId="0" fontId="65" fillId="0" borderId="40" xfId="0" applyFont="1" applyFill="1" applyBorder="1" applyAlignment="1" applyProtection="1">
      <alignment horizontal="center" vertical="center" wrapText="1"/>
    </xf>
    <xf numFmtId="0" fontId="65" fillId="0" borderId="21" xfId="0" applyFont="1" applyFill="1" applyBorder="1" applyAlignment="1" applyProtection="1">
      <alignment horizontal="center" vertical="center" wrapText="1"/>
    </xf>
    <xf numFmtId="0" fontId="65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4" fontId="67" fillId="0" borderId="34" xfId="0" applyNumberFormat="1" applyFont="1" applyBorder="1" applyAlignment="1" applyProtection="1"/>
    <xf numFmtId="4" fontId="67" fillId="0" borderId="4" xfId="0" applyNumberFormat="1" applyFont="1" applyBorder="1" applyAlignment="1" applyProtection="1"/>
    <xf numFmtId="4" fontId="67" fillId="0" borderId="35" xfId="0" applyNumberFormat="1" applyFont="1" applyBorder="1" applyAlignment="1" applyProtection="1"/>
    <xf numFmtId="3" fontId="67" fillId="0" borderId="15" xfId="0" applyNumberFormat="1" applyFont="1" applyFill="1" applyBorder="1" applyAlignment="1" applyProtection="1"/>
    <xf numFmtId="3" fontId="67" fillId="0" borderId="2" xfId="0" applyNumberFormat="1" applyFont="1" applyFill="1" applyBorder="1" applyAlignment="1" applyProtection="1"/>
    <xf numFmtId="4" fontId="67" fillId="0" borderId="29" xfId="0" applyNumberFormat="1" applyFont="1" applyBorder="1" applyAlignment="1" applyProtection="1"/>
    <xf numFmtId="4" fontId="67" fillId="0" borderId="2" xfId="0" applyNumberFormat="1" applyFont="1" applyBorder="1" applyAlignment="1" applyProtection="1"/>
    <xf numFmtId="4" fontId="67" fillId="0" borderId="30" xfId="0" applyNumberFormat="1" applyFont="1" applyBorder="1" applyAlignment="1" applyProtection="1"/>
    <xf numFmtId="4" fontId="67" fillId="0" borderId="36" xfId="0" applyNumberFormat="1" applyFont="1" applyBorder="1" applyAlignment="1" applyProtection="1"/>
    <xf numFmtId="4" fontId="67" fillId="0" borderId="3" xfId="0" applyNumberFormat="1" applyFont="1" applyBorder="1" applyAlignment="1" applyProtection="1"/>
    <xf numFmtId="4" fontId="67" fillId="0" borderId="37" xfId="0" applyNumberFormat="1" applyFont="1" applyBorder="1" applyAlignment="1" applyProtection="1"/>
    <xf numFmtId="0" fontId="2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4" borderId="20" xfId="0" applyFont="1" applyFill="1" applyBorder="1" applyProtection="1"/>
    <xf numFmtId="0" fontId="26" fillId="4" borderId="20" xfId="0" applyFont="1" applyFill="1" applyBorder="1" applyAlignment="1" applyProtection="1"/>
    <xf numFmtId="0" fontId="26" fillId="0" borderId="0" xfId="0" applyFont="1" applyAlignment="1" applyProtection="1"/>
    <xf numFmtId="0" fontId="0" fillId="4" borderId="20" xfId="0" applyFill="1" applyBorder="1" applyAlignment="1" applyProtection="1"/>
    <xf numFmtId="0" fontId="0" fillId="0" borderId="0" xfId="0" applyAlignment="1" applyProtection="1"/>
    <xf numFmtId="0" fontId="28" fillId="0" borderId="2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/>
    <xf numFmtId="0" fontId="4" fillId="4" borderId="20" xfId="0" applyFont="1" applyFill="1" applyBorder="1" applyAlignment="1" applyProtection="1">
      <alignment horizontal="left" wrapText="1"/>
    </xf>
    <xf numFmtId="0" fontId="35" fillId="4" borderId="0" xfId="0" applyFont="1" applyFill="1" applyBorder="1" applyAlignment="1" applyProtection="1">
      <alignment horizontal="center" vertical="center" wrapText="1"/>
    </xf>
    <xf numFmtId="0" fontId="50" fillId="0" borderId="2" xfId="0" applyFont="1" applyBorder="1" applyAlignment="1" applyProtection="1">
      <alignment vertical="center" wrapText="1"/>
    </xf>
    <xf numFmtId="0" fontId="35" fillId="4" borderId="0" xfId="0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/>
    <xf numFmtId="0" fontId="28" fillId="0" borderId="0" xfId="0" applyFont="1" applyBorder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28" fillId="4" borderId="12" xfId="0" applyFont="1" applyFill="1" applyBorder="1" applyAlignment="1" applyProtection="1"/>
    <xf numFmtId="0" fontId="4" fillId="4" borderId="2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top" wrapText="1"/>
    </xf>
    <xf numFmtId="0" fontId="28" fillId="4" borderId="2" xfId="0" applyFont="1" applyFill="1" applyBorder="1" applyAlignment="1" applyProtection="1">
      <alignment horizontal="center" vertical="top" wrapText="1"/>
    </xf>
    <xf numFmtId="0" fontId="51" fillId="0" borderId="0" xfId="0" applyFont="1" applyBorder="1" applyAlignment="1" applyProtection="1">
      <alignment horizontal="center"/>
    </xf>
    <xf numFmtId="0" fontId="51" fillId="4" borderId="2" xfId="0" applyFont="1" applyFill="1" applyBorder="1" applyAlignment="1" applyProtection="1">
      <alignment horizontal="center"/>
    </xf>
    <xf numFmtId="0" fontId="28" fillId="4" borderId="13" xfId="0" applyFont="1" applyFill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top" wrapText="1"/>
    </xf>
    <xf numFmtId="0" fontId="4" fillId="7" borderId="20" xfId="0" applyFont="1" applyFill="1" applyBorder="1" applyProtection="1"/>
    <xf numFmtId="0" fontId="58" fillId="0" borderId="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15" fillId="4" borderId="2" xfId="0" applyFont="1" applyFill="1" applyBorder="1" applyAlignment="1" applyProtection="1"/>
    <xf numFmtId="0" fontId="4" fillId="6" borderId="20" xfId="0" applyFont="1" applyFill="1" applyBorder="1" applyProtection="1"/>
    <xf numFmtId="0" fontId="15" fillId="6" borderId="2" xfId="0" applyFont="1" applyFill="1" applyBorder="1" applyProtection="1"/>
    <xf numFmtId="0" fontId="28" fillId="0" borderId="2" xfId="0" applyFont="1" applyBorder="1" applyAlignment="1" applyProtection="1">
      <alignment horizontal="center" vertical="center"/>
    </xf>
    <xf numFmtId="0" fontId="58" fillId="0" borderId="2" xfId="0" applyFont="1" applyFill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wrapText="1"/>
    </xf>
    <xf numFmtId="0" fontId="19" fillId="4" borderId="15" xfId="0" applyFont="1" applyFill="1" applyBorder="1" applyAlignment="1" applyProtection="1">
      <alignment horizontal="left" vertical="top"/>
    </xf>
    <xf numFmtId="0" fontId="15" fillId="0" borderId="0" xfId="0" applyFont="1" applyBorder="1" applyProtection="1"/>
    <xf numFmtId="0" fontId="2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/>
    <xf numFmtId="0" fontId="2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34" fillId="0" borderId="2" xfId="0" applyFont="1" applyBorder="1" applyAlignment="1" applyProtection="1">
      <alignment horizontal="right" vertical="center"/>
    </xf>
    <xf numFmtId="0" fontId="31" fillId="0" borderId="2" xfId="0" applyFont="1" applyBorder="1" applyAlignment="1" applyProtection="1">
      <alignment horizontal="right" vertical="center"/>
    </xf>
    <xf numFmtId="3" fontId="5" fillId="0" borderId="15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34" fillId="0" borderId="2" xfId="0" applyFont="1" applyFill="1" applyBorder="1" applyAlignment="1" applyProtection="1">
      <alignment horizontal="center" vertical="center" wrapText="1"/>
    </xf>
    <xf numFmtId="0" fontId="36" fillId="0" borderId="2" xfId="0" applyFont="1" applyFill="1" applyBorder="1" applyAlignment="1" applyProtection="1">
      <alignment horizontal="center" vertical="center" wrapText="1"/>
    </xf>
    <xf numFmtId="3" fontId="34" fillId="0" borderId="15" xfId="0" applyNumberFormat="1" applyFont="1" applyFill="1" applyBorder="1" applyAlignment="1" applyProtection="1"/>
    <xf numFmtId="3" fontId="34" fillId="0" borderId="2" xfId="0" applyNumberFormat="1" applyFont="1" applyFill="1" applyBorder="1" applyAlignment="1" applyProtection="1"/>
    <xf numFmtId="3" fontId="34" fillId="0" borderId="15" xfId="0" applyNumberFormat="1" applyFont="1" applyFill="1" applyBorder="1" applyAlignment="1" applyProtection="1">
      <alignment vertical="center" wrapText="1"/>
    </xf>
    <xf numFmtId="3" fontId="34" fillId="0" borderId="2" xfId="0" applyNumberFormat="1" applyFont="1" applyFill="1" applyBorder="1" applyProtection="1"/>
    <xf numFmtId="0" fontId="37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34" fillId="0" borderId="8" xfId="0" applyFont="1" applyBorder="1" applyAlignment="1" applyProtection="1">
      <alignment horizontal="justify" vertical="center"/>
    </xf>
    <xf numFmtId="0" fontId="34" fillId="0" borderId="2" xfId="0" applyFont="1" applyBorder="1" applyAlignment="1" applyProtection="1">
      <alignment horizontal="justify" vertical="center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4" fillId="0" borderId="2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justify" vertical="center" wrapText="1"/>
    </xf>
    <xf numFmtId="3" fontId="34" fillId="0" borderId="2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29" fillId="0" borderId="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/>
    <xf numFmtId="0" fontId="45" fillId="0" borderId="2" xfId="0" applyFont="1" applyBorder="1" applyAlignment="1" applyProtection="1">
      <alignment horizontal="center" vertical="center" wrapText="1"/>
    </xf>
    <xf numFmtId="0" fontId="45" fillId="0" borderId="4" xfId="0" applyFont="1" applyBorder="1" applyAlignment="1" applyProtection="1">
      <alignment horizontal="center" vertical="center" wrapText="1"/>
    </xf>
    <xf numFmtId="0" fontId="45" fillId="0" borderId="4" xfId="0" applyFont="1" applyBorder="1" applyAlignment="1" applyProtection="1">
      <alignment horizontal="center" wrapText="1"/>
    </xf>
    <xf numFmtId="0" fontId="45" fillId="0" borderId="0" xfId="0" applyFont="1" applyBorder="1" applyAlignment="1" applyProtection="1">
      <alignment horizontal="center" wrapText="1"/>
    </xf>
    <xf numFmtId="0" fontId="45" fillId="0" borderId="2" xfId="0" applyFont="1" applyBorder="1" applyAlignment="1" applyProtection="1">
      <alignment horizontal="center" wrapText="1"/>
    </xf>
    <xf numFmtId="0" fontId="45" fillId="0" borderId="2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vertical="center" wrapText="1"/>
    </xf>
    <xf numFmtId="0" fontId="29" fillId="0" borderId="2" xfId="0" applyFont="1" applyBorder="1" applyAlignment="1" applyProtection="1">
      <alignment horizontal="center"/>
    </xf>
    <xf numFmtId="49" fontId="4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wrapText="1"/>
    </xf>
    <xf numFmtId="0" fontId="34" fillId="0" borderId="2" xfId="0" applyFont="1" applyBorder="1" applyAlignment="1" applyProtection="1">
      <alignment horizontal="center" vertical="center" wrapText="1"/>
    </xf>
    <xf numFmtId="164" fontId="34" fillId="0" borderId="2" xfId="0" applyNumberFormat="1" applyFont="1" applyBorder="1" applyAlignment="1" applyProtection="1">
      <alignment horizontal="center" vertical="center" wrapText="1"/>
    </xf>
    <xf numFmtId="3" fontId="34" fillId="0" borderId="2" xfId="0" applyNumberFormat="1" applyFont="1" applyBorder="1" applyAlignment="1" applyProtection="1">
      <alignment horizontal="center" vertical="center" wrapText="1"/>
    </xf>
    <xf numFmtId="49" fontId="46" fillId="0" borderId="2" xfId="0" applyNumberFormat="1" applyFont="1" applyBorder="1" applyAlignment="1" applyProtection="1">
      <alignment horizontal="center"/>
    </xf>
    <xf numFmtId="0" fontId="36" fillId="0" borderId="2" xfId="0" applyFont="1" applyBorder="1" applyProtection="1"/>
    <xf numFmtId="0" fontId="46" fillId="0" borderId="2" xfId="0" applyFont="1" applyBorder="1" applyAlignment="1" applyProtection="1">
      <alignment horizontal="center"/>
    </xf>
    <xf numFmtId="164" fontId="34" fillId="0" borderId="2" xfId="0" applyNumberFormat="1" applyFont="1" applyBorder="1" applyAlignment="1" applyProtection="1">
      <alignment horizontal="center"/>
    </xf>
    <xf numFmtId="0" fontId="46" fillId="0" borderId="2" xfId="0" applyFont="1" applyBorder="1" applyProtection="1"/>
    <xf numFmtId="49" fontId="36" fillId="0" borderId="2" xfId="0" applyNumberFormat="1" applyFont="1" applyBorder="1" applyAlignment="1" applyProtection="1">
      <alignment wrapText="1"/>
    </xf>
    <xf numFmtId="166" fontId="34" fillId="0" borderId="2" xfId="0" applyNumberFormat="1" applyFont="1" applyBorder="1" applyAlignment="1" applyProtection="1">
      <alignment horizontal="center" vertical="center"/>
    </xf>
    <xf numFmtId="164" fontId="34" fillId="0" borderId="2" xfId="0" applyNumberFormat="1" applyFont="1" applyBorder="1" applyAlignment="1" applyProtection="1">
      <alignment horizontal="center" vertical="center"/>
    </xf>
    <xf numFmtId="0" fontId="46" fillId="0" borderId="2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6" fillId="0" borderId="22" xfId="0" applyFont="1" applyBorder="1" applyAlignment="1" applyProtection="1">
      <alignment horizontal="center" vertical="center"/>
    </xf>
    <xf numFmtId="0" fontId="46" fillId="0" borderId="44" xfId="0" applyFont="1" applyBorder="1" applyAlignment="1" applyProtection="1">
      <alignment horizontal="center" vertical="center"/>
    </xf>
    <xf numFmtId="3" fontId="45" fillId="0" borderId="45" xfId="0" applyNumberFormat="1" applyFont="1" applyBorder="1" applyAlignment="1" applyProtection="1">
      <alignment horizontal="center" vertical="center"/>
    </xf>
    <xf numFmtId="0" fontId="46" fillId="0" borderId="44" xfId="0" applyFont="1" applyBorder="1" applyAlignment="1" applyProtection="1">
      <alignment horizontal="center"/>
    </xf>
    <xf numFmtId="0" fontId="46" fillId="0" borderId="22" xfId="0" applyFont="1" applyBorder="1" applyAlignment="1" applyProtection="1">
      <alignment horizontal="center"/>
    </xf>
    <xf numFmtId="0" fontId="46" fillId="0" borderId="46" xfId="0" applyFont="1" applyBorder="1" applyAlignment="1" applyProtection="1">
      <alignment horizontal="center" vertical="center"/>
    </xf>
    <xf numFmtId="0" fontId="30" fillId="9" borderId="0" xfId="0" applyFont="1" applyFill="1" applyBorder="1"/>
    <xf numFmtId="0" fontId="75" fillId="0" borderId="0" xfId="0" applyFont="1" applyFill="1" applyBorder="1"/>
    <xf numFmtId="0" fontId="28" fillId="0" borderId="17" xfId="0" applyFont="1" applyBorder="1" applyAlignment="1" applyProtection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35" fillId="0" borderId="2" xfId="0" applyFont="1" applyBorder="1" applyAlignment="1" applyProtection="1">
      <alignment horizontal="center" vertical="center" wrapText="1"/>
    </xf>
    <xf numFmtId="0" fontId="0" fillId="4" borderId="14" xfId="0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20" fillId="0" borderId="0" xfId="0" applyFont="1" applyProtection="1"/>
    <xf numFmtId="0" fontId="59" fillId="0" borderId="0" xfId="0" applyFont="1" applyFill="1" applyBorder="1"/>
    <xf numFmtId="0" fontId="47" fillId="0" borderId="0" xfId="0" applyFont="1" applyFill="1" applyBorder="1"/>
    <xf numFmtId="0" fontId="76" fillId="0" borderId="9" xfId="0" applyFont="1" applyFill="1" applyBorder="1" applyAlignment="1" applyProtection="1">
      <alignment horizontal="center" vertical="center"/>
    </xf>
    <xf numFmtId="0" fontId="35" fillId="4" borderId="19" xfId="0" applyFont="1" applyFill="1" applyBorder="1" applyAlignment="1" applyProtection="1">
      <alignment horizontal="center" vertical="center"/>
    </xf>
    <xf numFmtId="0" fontId="14" fillId="4" borderId="0" xfId="0" applyFont="1" applyFill="1" applyBorder="1"/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51" fillId="0" borderId="0" xfId="0" applyFont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horizontal="center" vertical="center" wrapText="1"/>
    </xf>
    <xf numFmtId="0" fontId="88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13" fillId="0" borderId="0" xfId="0" applyFont="1" applyFill="1" applyProtection="1"/>
    <xf numFmtId="4" fontId="30" fillId="0" borderId="0" xfId="0" applyNumberFormat="1" applyFont="1" applyFill="1" applyBorder="1"/>
    <xf numFmtId="0" fontId="0" fillId="0" borderId="0" xfId="0" applyAlignment="1" applyProtection="1">
      <alignment horizontal="center" vertical="center"/>
    </xf>
    <xf numFmtId="0" fontId="90" fillId="0" borderId="0" xfId="0" applyFont="1" applyFill="1" applyBorder="1"/>
    <xf numFmtId="0" fontId="0" fillId="0" borderId="0" xfId="0" applyFont="1" applyAlignment="1"/>
    <xf numFmtId="0" fontId="34" fillId="0" borderId="2" xfId="0" applyFont="1" applyBorder="1" applyAlignment="1" applyProtection="1">
      <alignment vertical="center" wrapText="1"/>
    </xf>
    <xf numFmtId="0" fontId="52" fillId="0" borderId="2" xfId="0" applyFont="1" applyBorder="1" applyAlignment="1" applyProtection="1">
      <alignment horizontal="center" vertical="center" wrapText="1"/>
    </xf>
    <xf numFmtId="0" fontId="36" fillId="0" borderId="4" xfId="0" applyFont="1" applyBorder="1" applyAlignment="1" applyProtection="1">
      <alignment horizontal="justify" vertical="center"/>
    </xf>
    <xf numFmtId="3" fontId="94" fillId="0" borderId="2" xfId="0" applyNumberFormat="1" applyFont="1" applyBorder="1" applyAlignment="1" applyProtection="1">
      <alignment horizontal="center" vertical="center"/>
      <protection locked="0"/>
    </xf>
    <xf numFmtId="0" fontId="95" fillId="0" borderId="14" xfId="0" applyFont="1" applyBorder="1" applyAlignment="1" applyProtection="1">
      <protection locked="0"/>
    </xf>
    <xf numFmtId="3" fontId="94" fillId="0" borderId="3" xfId="0" applyNumberFormat="1" applyFont="1" applyBorder="1" applyAlignment="1" applyProtection="1">
      <alignment horizontal="center" vertical="center"/>
      <protection locked="0"/>
    </xf>
    <xf numFmtId="0" fontId="75" fillId="9" borderId="0" xfId="0" applyFont="1" applyFill="1" applyBorder="1" applyAlignment="1">
      <alignment horizontal="center"/>
    </xf>
    <xf numFmtId="0" fontId="75" fillId="9" borderId="0" xfId="0" applyFont="1" applyFill="1" applyBorder="1"/>
    <xf numFmtId="0" fontId="34" fillId="0" borderId="2" xfId="0" applyFont="1" applyFill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justify" vertical="center" wrapText="1"/>
    </xf>
    <xf numFmtId="3" fontId="34" fillId="0" borderId="3" xfId="0" applyNumberFormat="1" applyFont="1" applyBorder="1" applyAlignment="1" applyProtection="1">
      <alignment horizontal="right" vertical="center" wrapText="1"/>
    </xf>
    <xf numFmtId="0" fontId="36" fillId="0" borderId="4" xfId="0" applyFont="1" applyBorder="1" applyAlignment="1" applyProtection="1">
      <alignment horizontal="justify" vertical="center" wrapText="1"/>
    </xf>
    <xf numFmtId="3" fontId="34" fillId="0" borderId="4" xfId="0" applyNumberFormat="1" applyFont="1" applyBorder="1" applyAlignment="1" applyProtection="1">
      <alignment horizontal="right" vertical="center" wrapText="1"/>
    </xf>
    <xf numFmtId="0" fontId="36" fillId="0" borderId="2" xfId="0" applyFont="1" applyFill="1" applyBorder="1" applyAlignment="1" applyProtection="1">
      <alignment horizontal="justify" vertical="center" wrapText="1"/>
    </xf>
    <xf numFmtId="3" fontId="34" fillId="0" borderId="2" xfId="0" applyNumberFormat="1" applyFont="1" applyFill="1" applyBorder="1" applyAlignment="1" applyProtection="1">
      <alignment horizontal="right" vertical="center" wrapText="1"/>
    </xf>
    <xf numFmtId="0" fontId="36" fillId="0" borderId="2" xfId="0" applyFont="1" applyFill="1" applyBorder="1" applyAlignment="1" applyProtection="1">
      <alignment vertical="center"/>
    </xf>
    <xf numFmtId="3" fontId="36" fillId="0" borderId="2" xfId="0" applyNumberFormat="1" applyFont="1" applyFill="1" applyBorder="1" applyAlignment="1" applyProtection="1">
      <alignment vertical="center"/>
    </xf>
    <xf numFmtId="3" fontId="67" fillId="4" borderId="15" xfId="0" applyNumberFormat="1" applyFont="1" applyFill="1" applyBorder="1" applyAlignment="1" applyProtection="1"/>
    <xf numFmtId="4" fontId="67" fillId="0" borderId="38" xfId="0" applyNumberFormat="1" applyFont="1" applyBorder="1" applyAlignment="1" applyProtection="1"/>
    <xf numFmtId="4" fontId="67" fillId="0" borderId="39" xfId="0" applyNumberFormat="1" applyFont="1" applyBorder="1" applyAlignment="1" applyProtection="1"/>
    <xf numFmtId="4" fontId="67" fillId="0" borderId="40" xfId="0" applyNumberFormat="1" applyFont="1" applyBorder="1" applyAlignment="1" applyProtection="1"/>
    <xf numFmtId="3" fontId="67" fillId="0" borderId="21" xfId="0" applyNumberFormat="1" applyFont="1" applyFill="1" applyBorder="1" applyAlignment="1" applyProtection="1">
      <alignment vertical="center" wrapText="1"/>
    </xf>
    <xf numFmtId="0" fontId="46" fillId="4" borderId="13" xfId="0" applyFont="1" applyFill="1" applyBorder="1" applyAlignment="1" applyProtection="1">
      <alignment horizontal="right"/>
    </xf>
    <xf numFmtId="0" fontId="72" fillId="4" borderId="14" xfId="0" applyFont="1" applyFill="1" applyBorder="1" applyAlignment="1" applyProtection="1"/>
    <xf numFmtId="3" fontId="67" fillId="0" borderId="17" xfId="0" applyNumberFormat="1" applyFont="1" applyFill="1" applyBorder="1" applyAlignment="1" applyProtection="1"/>
    <xf numFmtId="3" fontId="67" fillId="0" borderId="3" xfId="0" applyNumberFormat="1" applyFont="1" applyFill="1" applyBorder="1" applyAlignment="1" applyProtection="1"/>
    <xf numFmtId="4" fontId="67" fillId="4" borderId="14" xfId="0" applyNumberFormat="1" applyFont="1" applyFill="1" applyBorder="1" applyAlignment="1" applyProtection="1"/>
    <xf numFmtId="3" fontId="67" fillId="4" borderId="14" xfId="0" applyNumberFormat="1" applyFont="1" applyFill="1" applyBorder="1" applyAlignment="1" applyProtection="1"/>
    <xf numFmtId="0" fontId="29" fillId="0" borderId="13" xfId="0" applyFont="1" applyBorder="1" applyAlignment="1">
      <alignment vertical="center"/>
    </xf>
    <xf numFmtId="0" fontId="0" fillId="0" borderId="14" xfId="0" applyBorder="1" applyAlignment="1"/>
    <xf numFmtId="0" fontId="31" fillId="0" borderId="12" xfId="0" applyFont="1" applyBorder="1" applyAlignment="1">
      <alignment vertical="center"/>
    </xf>
    <xf numFmtId="0" fontId="0" fillId="0" borderId="12" xfId="0" applyBorder="1" applyAlignment="1"/>
    <xf numFmtId="0" fontId="29" fillId="0" borderId="19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5" fillId="0" borderId="9" xfId="0" applyFont="1" applyBorder="1" applyAlignment="1">
      <alignment vertical="center"/>
    </xf>
    <xf numFmtId="0" fontId="30" fillId="0" borderId="9" xfId="0" applyFont="1" applyBorder="1" applyAlignment="1"/>
    <xf numFmtId="0" fontId="45" fillId="0" borderId="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9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5" fillId="0" borderId="16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0" fillId="0" borderId="0" xfId="0" applyAlignment="1"/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13" xfId="0" applyFont="1" applyBorder="1" applyAlignment="1">
      <alignment vertical="center" wrapText="1"/>
    </xf>
    <xf numFmtId="0" fontId="34" fillId="0" borderId="2" xfId="0" applyFont="1" applyFill="1" applyBorder="1" applyAlignment="1" applyProtection="1">
      <alignment vertical="center"/>
    </xf>
    <xf numFmtId="0" fontId="44" fillId="0" borderId="13" xfId="0" applyFont="1" applyBorder="1" applyAlignment="1" applyProtection="1">
      <alignment vertical="center"/>
    </xf>
    <xf numFmtId="0" fontId="46" fillId="0" borderId="4" xfId="0" applyFont="1" applyFill="1" applyBorder="1" applyAlignment="1" applyProtection="1">
      <alignment horizontal="right" vertical="center"/>
    </xf>
    <xf numFmtId="0" fontId="72" fillId="0" borderId="4" xfId="0" applyFont="1" applyBorder="1" applyAlignment="1" applyProtection="1">
      <alignment horizontal="right" vertical="center"/>
    </xf>
    <xf numFmtId="0" fontId="72" fillId="0" borderId="18" xfId="0" applyFont="1" applyBorder="1" applyAlignment="1" applyProtection="1">
      <alignment horizontal="right" vertical="center"/>
    </xf>
    <xf numFmtId="0" fontId="46" fillId="0" borderId="16" xfId="0" applyFont="1" applyFill="1" applyBorder="1" applyAlignment="1" applyProtection="1">
      <alignment horizontal="right"/>
    </xf>
    <xf numFmtId="0" fontId="72" fillId="0" borderId="12" xfId="0" applyFont="1" applyBorder="1" applyAlignment="1" applyProtection="1"/>
    <xf numFmtId="0" fontId="46" fillId="0" borderId="18" xfId="0" applyFont="1" applyFill="1" applyBorder="1" applyAlignment="1" applyProtection="1">
      <alignment horizontal="right"/>
    </xf>
    <xf numFmtId="0" fontId="72" fillId="0" borderId="9" xfId="0" applyFont="1" applyBorder="1" applyAlignment="1" applyProtection="1"/>
    <xf numFmtId="0" fontId="67" fillId="0" borderId="2" xfId="0" applyFont="1" applyFill="1" applyBorder="1" applyAlignment="1" applyProtection="1">
      <alignment horizontal="left"/>
    </xf>
    <xf numFmtId="0" fontId="66" fillId="0" borderId="2" xfId="0" applyFont="1" applyBorder="1" applyAlignment="1" applyProtection="1">
      <alignment horizontal="left"/>
    </xf>
    <xf numFmtId="0" fontId="67" fillId="0" borderId="24" xfId="0" applyFont="1" applyFill="1" applyBorder="1" applyAlignment="1" applyProtection="1">
      <alignment horizontal="center"/>
    </xf>
    <xf numFmtId="0" fontId="67" fillId="0" borderId="25" xfId="0" applyFont="1" applyFill="1" applyBorder="1" applyAlignment="1" applyProtection="1">
      <alignment horizontal="center"/>
    </xf>
    <xf numFmtId="0" fontId="67" fillId="0" borderId="4" xfId="0" applyFont="1" applyFill="1" applyBorder="1" applyAlignment="1" applyProtection="1">
      <alignment vertical="center"/>
    </xf>
    <xf numFmtId="0" fontId="69" fillId="0" borderId="18" xfId="0" applyFont="1" applyBorder="1" applyAlignment="1" applyProtection="1">
      <alignment vertical="center"/>
    </xf>
    <xf numFmtId="0" fontId="67" fillId="0" borderId="2" xfId="0" applyFont="1" applyFill="1" applyBorder="1" applyAlignment="1" applyProtection="1">
      <alignment vertical="center"/>
    </xf>
    <xf numFmtId="0" fontId="69" fillId="0" borderId="13" xfId="0" applyFont="1" applyBorder="1" applyAlignment="1" applyProtection="1">
      <alignment vertical="center"/>
    </xf>
    <xf numFmtId="0" fontId="67" fillId="0" borderId="23" xfId="0" applyFont="1" applyFill="1" applyBorder="1" applyAlignment="1" applyProtection="1">
      <alignment horizontal="left"/>
    </xf>
    <xf numFmtId="0" fontId="66" fillId="0" borderId="24" xfId="0" applyFont="1" applyBorder="1" applyAlignment="1" applyProtection="1">
      <alignment horizontal="left"/>
    </xf>
    <xf numFmtId="0" fontId="67" fillId="0" borderId="4" xfId="0" applyFont="1" applyFill="1" applyBorder="1" applyAlignment="1" applyProtection="1">
      <alignment horizontal="left"/>
    </xf>
    <xf numFmtId="0" fontId="66" fillId="0" borderId="4" xfId="0" applyFont="1" applyBorder="1" applyAlignment="1" applyProtection="1">
      <alignment horizontal="left"/>
    </xf>
    <xf numFmtId="0" fontId="36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29" fillId="0" borderId="0" xfId="0" applyFont="1" applyAlignment="1" applyProtection="1"/>
    <xf numFmtId="0" fontId="85" fillId="0" borderId="0" xfId="0" applyFont="1" applyAlignment="1" applyProtection="1">
      <alignment horizontal="center" vertical="center"/>
    </xf>
    <xf numFmtId="0" fontId="89" fillId="0" borderId="0" xfId="0" applyFont="1" applyAlignment="1">
      <alignment horizontal="center" vertical="center"/>
    </xf>
    <xf numFmtId="0" fontId="62" fillId="0" borderId="0" xfId="0" applyFont="1" applyBorder="1" applyAlignment="1" applyProtection="1">
      <alignment horizontal="center"/>
    </xf>
    <xf numFmtId="0" fontId="60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right" wrapText="1"/>
    </xf>
    <xf numFmtId="0" fontId="31" fillId="0" borderId="0" xfId="0" applyFont="1" applyBorder="1" applyAlignment="1" applyProtection="1">
      <alignment horizontal="right" wrapText="1"/>
    </xf>
    <xf numFmtId="0" fontId="35" fillId="0" borderId="0" xfId="0" applyFont="1" applyBorder="1" applyAlignment="1" applyProtection="1">
      <alignment horizontal="left" wrapText="1"/>
    </xf>
    <xf numFmtId="0" fontId="31" fillId="0" borderId="0" xfId="0" applyFont="1" applyBorder="1" applyAlignment="1" applyProtection="1">
      <alignment wrapText="1"/>
    </xf>
    <xf numFmtId="0" fontId="31" fillId="6" borderId="2" xfId="0" applyFont="1" applyFill="1" applyBorder="1" applyAlignment="1" applyProtection="1">
      <alignment horizontal="center" wrapText="1"/>
    </xf>
    <xf numFmtId="0" fontId="31" fillId="6" borderId="2" xfId="0" applyFont="1" applyFill="1" applyBorder="1" applyAlignment="1" applyProtection="1">
      <alignment horizontal="center"/>
    </xf>
    <xf numFmtId="0" fontId="36" fillId="0" borderId="13" xfId="0" applyFont="1" applyFill="1" applyBorder="1" applyAlignment="1" applyProtection="1">
      <alignment horizontal="center" vertical="top" wrapText="1"/>
    </xf>
    <xf numFmtId="0" fontId="34" fillId="0" borderId="14" xfId="0" applyFont="1" applyBorder="1" applyAlignment="1" applyProtection="1">
      <alignment horizontal="center" wrapText="1"/>
    </xf>
    <xf numFmtId="0" fontId="34" fillId="0" borderId="15" xfId="0" applyFont="1" applyBorder="1" applyAlignment="1" applyProtection="1">
      <alignment horizontal="center" wrapText="1"/>
    </xf>
    <xf numFmtId="0" fontId="29" fillId="6" borderId="16" xfId="0" applyFont="1" applyFill="1" applyBorder="1" applyAlignment="1" applyProtection="1">
      <alignment vertical="center" wrapText="1"/>
    </xf>
    <xf numFmtId="0" fontId="0" fillId="6" borderId="12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36" fillId="0" borderId="13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wrapText="1"/>
    </xf>
    <xf numFmtId="0" fontId="29" fillId="0" borderId="12" xfId="0" applyFont="1" applyBorder="1" applyAlignment="1" applyProtection="1">
      <alignment vertical="center" wrapText="1"/>
    </xf>
    <xf numFmtId="0" fontId="31" fillId="0" borderId="12" xfId="0" applyFont="1" applyBorder="1" applyAlignment="1" applyProtection="1">
      <alignment vertical="center" wrapText="1"/>
    </xf>
    <xf numFmtId="0" fontId="29" fillId="0" borderId="3" xfId="0" applyFont="1" applyBorder="1" applyAlignment="1" applyProtection="1">
      <alignment vertical="center" wrapText="1"/>
    </xf>
    <xf numFmtId="0" fontId="31" fillId="0" borderId="3" xfId="0" applyFont="1" applyBorder="1" applyAlignment="1" applyProtection="1">
      <alignment vertical="center" wrapText="1"/>
    </xf>
    <xf numFmtId="0" fontId="68" fillId="6" borderId="19" xfId="0" applyFont="1" applyFill="1" applyBorder="1" applyAlignment="1" applyProtection="1">
      <alignment horizontal="right"/>
    </xf>
    <xf numFmtId="0" fontId="64" fillId="6" borderId="0" xfId="0" applyFont="1" applyFill="1" applyBorder="1" applyAlignment="1" applyProtection="1"/>
    <xf numFmtId="0" fontId="64" fillId="6" borderId="12" xfId="0" applyFont="1" applyFill="1" applyBorder="1" applyAlignment="1" applyProtection="1"/>
    <xf numFmtId="0" fontId="64" fillId="6" borderId="17" xfId="0" applyFont="1" applyFill="1" applyBorder="1" applyAlignment="1" applyProtection="1"/>
    <xf numFmtId="0" fontId="65" fillId="0" borderId="23" xfId="0" applyFont="1" applyFill="1" applyBorder="1" applyAlignment="1" applyProtection="1">
      <alignment horizontal="center"/>
    </xf>
    <xf numFmtId="0" fontId="65" fillId="0" borderId="24" xfId="0" applyFont="1" applyBorder="1" applyAlignment="1" applyProtection="1">
      <alignment horizontal="center"/>
    </xf>
    <xf numFmtId="0" fontId="65" fillId="0" borderId="25" xfId="0" applyFont="1" applyBorder="1" applyAlignment="1" applyProtection="1">
      <alignment horizontal="center"/>
    </xf>
    <xf numFmtId="0" fontId="65" fillId="0" borderId="15" xfId="0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>
      <alignment horizontal="center"/>
    </xf>
    <xf numFmtId="0" fontId="36" fillId="6" borderId="18" xfId="0" applyFont="1" applyFill="1" applyBorder="1" applyAlignment="1" applyProtection="1">
      <alignment vertical="center" wrapText="1"/>
    </xf>
    <xf numFmtId="0" fontId="0" fillId="6" borderId="9" xfId="0" applyFill="1" applyBorder="1" applyAlignment="1" applyProtection="1">
      <alignment vertical="center" wrapText="1"/>
    </xf>
    <xf numFmtId="0" fontId="0" fillId="6" borderId="21" xfId="0" applyFill="1" applyBorder="1" applyAlignment="1" applyProtection="1">
      <alignment vertical="center" wrapText="1"/>
    </xf>
    <xf numFmtId="0" fontId="61" fillId="0" borderId="13" xfId="0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vertical="center" wrapText="1"/>
    </xf>
    <xf numFmtId="0" fontId="44" fillId="0" borderId="2" xfId="0" applyFont="1" applyFill="1" applyBorder="1" applyAlignment="1" applyProtection="1">
      <alignment vertical="center" wrapText="1"/>
    </xf>
    <xf numFmtId="0" fontId="2" fillId="6" borderId="2" xfId="0" applyFont="1" applyFill="1" applyBorder="1" applyAlignment="1" applyProtection="1">
      <alignment vertical="center" wrapText="1"/>
    </xf>
    <xf numFmtId="0" fontId="0" fillId="6" borderId="2" xfId="0" applyFill="1" applyBorder="1" applyAlignment="1" applyProtection="1">
      <alignment vertical="center" wrapText="1"/>
    </xf>
    <xf numFmtId="0" fontId="29" fillId="0" borderId="13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44" fillId="0" borderId="0" xfId="0" applyFont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38" fillId="6" borderId="2" xfId="0" applyFont="1" applyFill="1" applyBorder="1" applyAlignment="1" applyProtection="1">
      <alignment horizontal="center" vertical="center" wrapText="1"/>
    </xf>
    <xf numFmtId="0" fontId="42" fillId="6" borderId="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35" fillId="0" borderId="16" xfId="0" applyFont="1" applyBorder="1" applyAlignment="1" applyProtection="1">
      <alignment horizontal="center" vertical="center"/>
    </xf>
    <xf numFmtId="0" fontId="48" fillId="0" borderId="12" xfId="0" applyFont="1" applyBorder="1" applyAlignment="1" applyProtection="1">
      <alignment horizontal="center" vertical="center"/>
    </xf>
    <xf numFmtId="0" fontId="48" fillId="0" borderId="17" xfId="0" applyFont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right" vertical="center"/>
    </xf>
    <xf numFmtId="0" fontId="49" fillId="0" borderId="9" xfId="0" applyFont="1" applyBorder="1" applyAlignment="1" applyProtection="1">
      <alignment horizontal="right" vertical="center"/>
    </xf>
    <xf numFmtId="0" fontId="35" fillId="0" borderId="9" xfId="0" applyFont="1" applyBorder="1" applyAlignment="1" applyProtection="1">
      <alignment horizontal="left" vertical="center"/>
    </xf>
    <xf numFmtId="0" fontId="30" fillId="0" borderId="9" xfId="0" applyFont="1" applyBorder="1" applyAlignment="1" applyProtection="1">
      <alignment vertical="center"/>
    </xf>
    <xf numFmtId="0" fontId="30" fillId="0" borderId="21" xfId="0" applyFont="1" applyBorder="1" applyAlignment="1" applyProtection="1">
      <alignment vertical="center"/>
    </xf>
    <xf numFmtId="0" fontId="76" fillId="0" borderId="0" xfId="0" applyFont="1" applyFill="1" applyBorder="1" applyAlignment="1" applyProtection="1">
      <alignment horizontal="center" vertical="center"/>
    </xf>
    <xf numFmtId="0" fontId="84" fillId="0" borderId="0" xfId="0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right"/>
    </xf>
    <xf numFmtId="0" fontId="29" fillId="0" borderId="2" xfId="0" applyFont="1" applyBorder="1" applyAlignment="1" applyProtection="1">
      <alignment horizontal="right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0" borderId="15" xfId="0" applyBorder="1" applyAlignment="1" applyProtection="1"/>
    <xf numFmtId="0" fontId="29" fillId="0" borderId="2" xfId="0" applyFont="1" applyBorder="1" applyAlignment="1" applyProtection="1">
      <alignment horizontal="right" vertical="center"/>
    </xf>
    <xf numFmtId="0" fontId="31" fillId="0" borderId="19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0" fillId="0" borderId="20" xfId="0" applyFont="1" applyBorder="1" applyAlignment="1" applyProtection="1">
      <alignment vertical="center" wrapText="1"/>
    </xf>
    <xf numFmtId="0" fontId="30" fillId="0" borderId="18" xfId="0" applyFont="1" applyBorder="1" applyAlignment="1" applyProtection="1">
      <alignment vertical="center" wrapText="1"/>
    </xf>
    <xf numFmtId="0" fontId="30" fillId="0" borderId="9" xfId="0" applyFont="1" applyBorder="1" applyAlignment="1" applyProtection="1">
      <alignment vertical="center" wrapText="1"/>
    </xf>
    <xf numFmtId="0" fontId="30" fillId="0" borderId="21" xfId="0" applyFont="1" applyBorder="1" applyAlignment="1" applyProtection="1">
      <alignment vertical="center" wrapText="1"/>
    </xf>
    <xf numFmtId="0" fontId="0" fillId="4" borderId="13" xfId="0" applyFill="1" applyBorder="1" applyAlignment="1" applyProtection="1">
      <alignment vertical="center" wrapText="1"/>
    </xf>
    <xf numFmtId="0" fontId="0" fillId="4" borderId="14" xfId="0" applyFill="1" applyBorder="1" applyAlignment="1" applyProtection="1">
      <alignment vertical="center" wrapText="1"/>
    </xf>
    <xf numFmtId="0" fontId="2" fillId="4" borderId="13" xfId="0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4" fillId="4" borderId="15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Fill="1" applyBorder="1" applyAlignment="1" applyProtection="1"/>
    <xf numFmtId="0" fontId="17" fillId="4" borderId="13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5" fillId="0" borderId="3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protection locked="0"/>
    </xf>
    <xf numFmtId="0" fontId="4" fillId="0" borderId="4" xfId="0" applyNumberFormat="1" applyFont="1" applyBorder="1" applyAlignment="1" applyProtection="1"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35" fillId="0" borderId="2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0" fillId="0" borderId="0" xfId="0" applyBorder="1" applyAlignment="1" applyProtection="1"/>
    <xf numFmtId="0" fontId="10" fillId="4" borderId="12" xfId="0" applyFont="1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right"/>
    </xf>
    <xf numFmtId="0" fontId="0" fillId="4" borderId="12" xfId="0" applyFill="1" applyBorder="1" applyAlignment="1" applyProtection="1"/>
    <xf numFmtId="0" fontId="60" fillId="0" borderId="4" xfId="0" applyFont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right" wrapText="1"/>
    </xf>
    <xf numFmtId="0" fontId="52" fillId="0" borderId="19" xfId="0" applyFont="1" applyBorder="1" applyAlignment="1" applyProtection="1">
      <alignment horizontal="center" vertical="center"/>
    </xf>
    <xf numFmtId="0" fontId="93" fillId="0" borderId="0" xfId="0" applyFont="1" applyAlignment="1" applyProtection="1"/>
    <xf numFmtId="0" fontId="29" fillId="0" borderId="4" xfId="0" applyFont="1" applyBorder="1" applyAlignment="1" applyProtection="1">
      <alignment horizontal="right"/>
    </xf>
    <xf numFmtId="0" fontId="29" fillId="0" borderId="18" xfId="0" applyFont="1" applyBorder="1" applyAlignment="1" applyProtection="1">
      <alignment horizontal="right"/>
    </xf>
    <xf numFmtId="0" fontId="11" fillId="0" borderId="24" xfId="0" applyFont="1" applyBorder="1" applyAlignment="1" applyProtection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35" fillId="0" borderId="24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 wrapText="1"/>
    </xf>
    <xf numFmtId="0" fontId="30" fillId="0" borderId="21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19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/>
    <xf numFmtId="0" fontId="0" fillId="0" borderId="2" xfId="0" applyBorder="1" applyAlignment="1" applyProtection="1"/>
    <xf numFmtId="0" fontId="0" fillId="0" borderId="15" xfId="0" applyBorder="1" applyAlignment="1" applyProtection="1">
      <alignment vertical="center" wrapText="1"/>
    </xf>
    <xf numFmtId="0" fontId="53" fillId="2" borderId="13" xfId="0" applyFont="1" applyFill="1" applyBorder="1" applyAlignment="1" applyProtection="1">
      <alignment horizontal="center" vertical="center" wrapText="1"/>
      <protection locked="0"/>
    </xf>
    <xf numFmtId="0" fontId="54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/>
    <xf numFmtId="0" fontId="0" fillId="4" borderId="19" xfId="0" applyFill="1" applyBorder="1" applyAlignment="1" applyProtection="1"/>
    <xf numFmtId="0" fontId="0" fillId="0" borderId="20" xfId="0" applyBorder="1" applyAlignment="1" applyProtection="1"/>
    <xf numFmtId="0" fontId="0" fillId="0" borderId="13" xfId="0" applyFill="1" applyBorder="1" applyAlignment="1" applyProtection="1"/>
    <xf numFmtId="0" fontId="0" fillId="0" borderId="14" xfId="0" applyFill="1" applyBorder="1" applyAlignment="1" applyProtection="1"/>
    <xf numFmtId="0" fontId="15" fillId="7" borderId="0" xfId="0" applyFont="1" applyFill="1" applyBorder="1" applyAlignment="1" applyProtection="1"/>
    <xf numFmtId="0" fontId="0" fillId="7" borderId="0" xfId="0" applyFill="1" applyBorder="1" applyAlignment="1" applyProtection="1"/>
    <xf numFmtId="0" fontId="21" fillId="0" borderId="13" xfId="0" applyFont="1" applyBorder="1" applyAlignment="1" applyProtection="1">
      <alignment horizontal="center" vertical="center" wrapText="1"/>
    </xf>
    <xf numFmtId="0" fontId="59" fillId="0" borderId="14" xfId="0" applyFont="1" applyBorder="1" applyAlignment="1" applyProtection="1">
      <alignment horizontal="center" vertical="center" wrapText="1"/>
    </xf>
    <xf numFmtId="0" fontId="59" fillId="0" borderId="15" xfId="0" applyFont="1" applyBorder="1" applyAlignment="1" applyProtection="1">
      <alignment horizontal="center" vertical="center" wrapText="1"/>
    </xf>
    <xf numFmtId="0" fontId="0" fillId="7" borderId="20" xfId="0" applyFill="1" applyBorder="1" applyAlignment="1" applyProtection="1"/>
    <xf numFmtId="0" fontId="17" fillId="4" borderId="2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79" fillId="4" borderId="13" xfId="0" applyFont="1" applyFill="1" applyBorder="1" applyAlignment="1" applyProtection="1">
      <alignment horizontal="center" vertical="center"/>
    </xf>
    <xf numFmtId="0" fontId="80" fillId="4" borderId="14" xfId="0" applyFont="1" applyFill="1" applyBorder="1" applyAlignment="1" applyProtection="1">
      <alignment horizontal="center" vertical="center"/>
    </xf>
    <xf numFmtId="0" fontId="78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/>
    <xf numFmtId="0" fontId="29" fillId="0" borderId="2" xfId="0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31" fillId="0" borderId="13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31" fillId="0" borderId="16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vertical="center" wrapText="1"/>
    </xf>
    <xf numFmtId="0" fontId="30" fillId="0" borderId="17" xfId="0" applyFont="1" applyBorder="1" applyAlignment="1" applyProtection="1">
      <alignment vertical="center" wrapText="1"/>
    </xf>
    <xf numFmtId="0" fontId="30" fillId="0" borderId="19" xfId="0" applyFont="1" applyBorder="1" applyAlignment="1" applyProtection="1">
      <alignment vertical="center" wrapText="1"/>
    </xf>
    <xf numFmtId="0" fontId="23" fillId="0" borderId="13" xfId="0" applyFont="1" applyBorder="1" applyAlignment="1" applyProtection="1"/>
    <xf numFmtId="0" fontId="31" fillId="0" borderId="12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21" xfId="0" applyFont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4" borderId="15" xfId="0" applyFill="1" applyBorder="1" applyAlignment="1" applyProtection="1">
      <alignment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protection locked="0"/>
    </xf>
    <xf numFmtId="0" fontId="12" fillId="6" borderId="2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0" fontId="4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4" fillId="0" borderId="2" xfId="0" applyFont="1" applyBorder="1" applyAlignment="1" applyProtection="1">
      <alignment horizontal="right" vertical="center"/>
    </xf>
    <xf numFmtId="0" fontId="44" fillId="0" borderId="2" xfId="0" applyFont="1" applyBorder="1" applyAlignment="1" applyProtection="1">
      <alignment horizontal="right"/>
    </xf>
    <xf numFmtId="0" fontId="36" fillId="0" borderId="2" xfId="0" applyFont="1" applyBorder="1" applyAlignment="1" applyProtection="1">
      <alignment vertical="center"/>
    </xf>
    <xf numFmtId="0" fontId="71" fillId="0" borderId="2" xfId="0" applyFont="1" applyBorder="1" applyAlignment="1" applyProtection="1">
      <alignment vertical="center"/>
    </xf>
    <xf numFmtId="0" fontId="22" fillId="0" borderId="2" xfId="0" applyFont="1" applyBorder="1" applyAlignment="1" applyProtection="1"/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protection locked="0"/>
    </xf>
    <xf numFmtId="0" fontId="12" fillId="6" borderId="19" xfId="0" applyFont="1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9" fillId="0" borderId="19" xfId="0" applyFont="1" applyBorder="1" applyAlignment="1" applyProtection="1">
      <alignment vertical="center" wrapText="1"/>
    </xf>
    <xf numFmtId="0" fontId="3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71" fillId="0" borderId="0" xfId="0" applyFont="1" applyAlignment="1" applyProtection="1">
      <alignment vertical="center"/>
    </xf>
    <xf numFmtId="0" fontId="22" fillId="0" borderId="0" xfId="0" applyFont="1" applyAlignment="1" applyProtection="1"/>
    <xf numFmtId="0" fontId="29" fillId="0" borderId="2" xfId="0" applyFont="1" applyBorder="1" applyAlignment="1" applyProtection="1"/>
    <xf numFmtId="0" fontId="33" fillId="0" borderId="2" xfId="0" applyFont="1" applyBorder="1" applyAlignment="1" applyProtection="1"/>
    <xf numFmtId="0" fontId="31" fillId="6" borderId="2" xfId="0" applyFont="1" applyFill="1" applyBorder="1" applyAlignment="1" applyProtection="1"/>
    <xf numFmtId="0" fontId="30" fillId="6" borderId="2" xfId="0" applyFont="1" applyFill="1" applyBorder="1" applyAlignment="1" applyProtection="1"/>
    <xf numFmtId="0" fontId="28" fillId="0" borderId="14" xfId="0" applyFont="1" applyBorder="1" applyAlignment="1" applyProtection="1">
      <alignment horizontal="right"/>
    </xf>
    <xf numFmtId="0" fontId="35" fillId="0" borderId="14" xfId="0" applyFont="1" applyBorder="1" applyAlignment="1"/>
    <xf numFmtId="0" fontId="76" fillId="0" borderId="14" xfId="0" applyFont="1" applyBorder="1" applyAlignment="1" applyProtection="1">
      <alignment horizontal="center"/>
    </xf>
    <xf numFmtId="0" fontId="77" fillId="0" borderId="14" xfId="0" applyFont="1" applyBorder="1" applyAlignment="1">
      <alignment horizontal="center"/>
    </xf>
    <xf numFmtId="0" fontId="29" fillId="0" borderId="12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/>
    <xf numFmtId="0" fontId="36" fillId="4" borderId="18" xfId="0" applyFont="1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4" xfId="0" applyFill="1" applyBorder="1" applyAlignment="1" applyProtection="1"/>
    <xf numFmtId="0" fontId="0" fillId="4" borderId="15" xfId="0" applyFill="1" applyBorder="1" applyAlignment="1" applyProtection="1"/>
    <xf numFmtId="0" fontId="0" fillId="0" borderId="2" xfId="0" applyBorder="1" applyAlignment="1">
      <alignment vertical="center"/>
    </xf>
    <xf numFmtId="0" fontId="36" fillId="0" borderId="2" xfId="0" applyFont="1" applyBorder="1" applyAlignment="1" applyProtection="1"/>
    <xf numFmtId="0" fontId="0" fillId="0" borderId="2" xfId="0" applyBorder="1" applyAlignment="1"/>
    <xf numFmtId="0" fontId="36" fillId="0" borderId="2" xfId="0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76" fillId="0" borderId="0" xfId="0" applyFont="1" applyAlignment="1" applyProtection="1">
      <alignment horizontal="center" vertical="center"/>
    </xf>
    <xf numFmtId="0" fontId="86" fillId="0" borderId="0" xfId="0" applyFont="1" applyAlignment="1" applyProtection="1">
      <alignment horizontal="center" vertical="center"/>
    </xf>
    <xf numFmtId="0" fontId="87" fillId="0" borderId="0" xfId="0" applyFont="1" applyAlignment="1">
      <alignment vertical="center"/>
    </xf>
    <xf numFmtId="0" fontId="29" fillId="0" borderId="13" xfId="0" applyFont="1" applyBorder="1" applyAlignment="1" applyProtection="1">
      <alignment vertical="center"/>
    </xf>
    <xf numFmtId="0" fontId="30" fillId="0" borderId="14" xfId="0" applyFont="1" applyBorder="1" applyAlignment="1" applyProtection="1">
      <alignment vertical="center"/>
    </xf>
    <xf numFmtId="0" fontId="36" fillId="0" borderId="0" xfId="0" applyFont="1" applyAlignment="1" applyProtection="1">
      <alignment horizontal="center" vertical="center"/>
    </xf>
    <xf numFmtId="0" fontId="71" fillId="0" borderId="0" xfId="0" applyFont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0" fillId="6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8" fillId="0" borderId="14" xfId="0" applyFont="1" applyFill="1" applyBorder="1" applyAlignment="1" applyProtection="1">
      <alignment horizontal="right" vertical="center"/>
    </xf>
    <xf numFmtId="0" fontId="60" fillId="0" borderId="14" xfId="0" applyFont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0" fillId="0" borderId="2" xfId="0" applyFont="1" applyBorder="1" applyAlignment="1" applyProtection="1"/>
    <xf numFmtId="0" fontId="29" fillId="0" borderId="2" xfId="0" applyFont="1" applyBorder="1" applyAlignment="1" applyProtection="1">
      <alignment vertical="center" wrapText="1"/>
    </xf>
    <xf numFmtId="0" fontId="31" fillId="0" borderId="2" xfId="0" applyFont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right"/>
    </xf>
    <xf numFmtId="0" fontId="31" fillId="0" borderId="2" xfId="0" applyFont="1" applyBorder="1" applyAlignment="1" applyProtection="1"/>
    <xf numFmtId="0" fontId="30" fillId="0" borderId="2" xfId="0" applyFont="1" applyBorder="1" applyAlignment="1" applyProtection="1"/>
    <xf numFmtId="0" fontId="29" fillId="0" borderId="12" xfId="0" applyFont="1" applyFill="1" applyBorder="1" applyAlignment="1" applyProtection="1">
      <alignment horizontal="right" vertical="center"/>
    </xf>
    <xf numFmtId="0" fontId="30" fillId="0" borderId="12" xfId="0" applyFont="1" applyBorder="1" applyAlignment="1" applyProtection="1">
      <alignment horizontal="right" vertical="center"/>
    </xf>
    <xf numFmtId="0" fontId="30" fillId="0" borderId="17" xfId="0" applyFont="1" applyBorder="1" applyAlignment="1" applyProtection="1">
      <alignment horizontal="right" vertical="center"/>
    </xf>
    <xf numFmtId="0" fontId="35" fillId="0" borderId="13" xfId="0" applyFont="1" applyBorder="1" applyAlignment="1" applyProtection="1">
      <alignment horizontal="right" wrapText="1"/>
    </xf>
    <xf numFmtId="0" fontId="0" fillId="0" borderId="14" xfId="0" applyBorder="1" applyAlignment="1" applyProtection="1">
      <alignment wrapText="1"/>
    </xf>
    <xf numFmtId="0" fontId="37" fillId="0" borderId="14" xfId="0" applyFont="1" applyBorder="1" applyAlignment="1" applyProtection="1">
      <alignment horizontal="left" wrapText="1"/>
    </xf>
    <xf numFmtId="0" fontId="57" fillId="0" borderId="14" xfId="0" applyFont="1" applyBorder="1" applyAlignment="1" applyProtection="1">
      <alignment horizontal="left" wrapText="1"/>
    </xf>
    <xf numFmtId="0" fontId="57" fillId="0" borderId="15" xfId="0" applyFont="1" applyBorder="1" applyAlignment="1" applyProtection="1">
      <alignment horizontal="left" wrapText="1"/>
    </xf>
    <xf numFmtId="0" fontId="82" fillId="0" borderId="14" xfId="0" applyFont="1" applyBorder="1" applyAlignment="1" applyProtection="1">
      <alignment horizontal="right"/>
    </xf>
    <xf numFmtId="0" fontId="60" fillId="0" borderId="14" xfId="0" applyFont="1" applyBorder="1" applyAlignment="1">
      <alignment horizontal="right"/>
    </xf>
    <xf numFmtId="0" fontId="8" fillId="6" borderId="13" xfId="0" applyFont="1" applyFill="1" applyBorder="1" applyAlignment="1" applyProtection="1">
      <alignment horizontal="right"/>
    </xf>
    <xf numFmtId="0" fontId="4" fillId="6" borderId="14" xfId="0" applyFont="1" applyFill="1" applyBorder="1" applyAlignment="1" applyProtection="1"/>
    <xf numFmtId="0" fontId="4" fillId="6" borderId="15" xfId="0" applyFont="1" applyFill="1" applyBorder="1" applyAlignment="1" applyProtection="1"/>
    <xf numFmtId="0" fontId="34" fillId="0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vertical="center" wrapText="1"/>
      <protection locked="0"/>
    </xf>
    <xf numFmtId="0" fontId="36" fillId="0" borderId="2" xfId="0" applyFont="1" applyBorder="1" applyAlignment="1" applyProtection="1">
      <alignment horizontal="left" vertical="center"/>
    </xf>
    <xf numFmtId="0" fontId="71" fillId="0" borderId="2" xfId="0" applyFont="1" applyBorder="1" applyAlignment="1" applyProtection="1">
      <alignment horizontal="left" vertical="center"/>
    </xf>
    <xf numFmtId="0" fontId="36" fillId="0" borderId="12" xfId="0" applyFont="1" applyBorder="1" applyAlignment="1" applyProtection="1">
      <alignment vertical="center"/>
    </xf>
    <xf numFmtId="0" fontId="71" fillId="0" borderId="12" xfId="0" applyFont="1" applyBorder="1" applyAlignment="1" applyProtection="1">
      <alignment vertical="center"/>
    </xf>
    <xf numFmtId="0" fontId="27" fillId="0" borderId="2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justify" vertical="center" wrapText="1"/>
    </xf>
    <xf numFmtId="0" fontId="71" fillId="0" borderId="0" xfId="0" applyFont="1" applyAlignment="1" applyProtection="1">
      <alignment vertical="center" wrapText="1"/>
    </xf>
    <xf numFmtId="0" fontId="40" fillId="0" borderId="2" xfId="0" applyFont="1" applyBorder="1" applyAlignment="1" applyProtection="1">
      <alignment vertical="center" wrapText="1"/>
    </xf>
    <xf numFmtId="0" fontId="41" fillId="0" borderId="2" xfId="0" applyFont="1" applyBorder="1" applyAlignment="1" applyProtection="1">
      <alignment vertical="center" wrapText="1"/>
    </xf>
    <xf numFmtId="0" fontId="31" fillId="0" borderId="2" xfId="0" applyNumberFormat="1" applyFont="1" applyBorder="1" applyAlignment="1" applyProtection="1">
      <alignment horizontal="left" vertical="center"/>
    </xf>
    <xf numFmtId="0" fontId="30" fillId="0" borderId="2" xfId="0" applyNumberFormat="1" applyFont="1" applyBorder="1" applyAlignment="1" applyProtection="1">
      <alignment horizontal="left" vertical="center"/>
    </xf>
    <xf numFmtId="0" fontId="36" fillId="0" borderId="0" xfId="0" applyFont="1" applyAlignment="1" applyProtection="1">
      <alignment vertical="center" shrinkToFit="1"/>
    </xf>
    <xf numFmtId="0" fontId="10" fillId="6" borderId="2" xfId="0" applyFont="1" applyFill="1" applyBorder="1" applyAlignment="1" applyProtection="1">
      <alignment vertical="center" wrapText="1" shrinkToFit="1"/>
    </xf>
    <xf numFmtId="0" fontId="4" fillId="6" borderId="3" xfId="0" applyFont="1" applyFill="1" applyBorder="1" applyAlignment="1" applyProtection="1">
      <alignment vertical="center"/>
    </xf>
    <xf numFmtId="0" fontId="0" fillId="6" borderId="3" xfId="0" applyFill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44" fillId="0" borderId="2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4" fillId="0" borderId="2" xfId="0" applyFont="1" applyBorder="1" applyAlignment="1" applyProtection="1">
      <alignment vertical="center" wrapText="1"/>
    </xf>
    <xf numFmtId="0" fontId="44" fillId="0" borderId="2" xfId="0" applyFont="1" applyBorder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73" fillId="0" borderId="0" xfId="0" applyFont="1" applyAlignment="1" applyProtection="1">
      <alignment vertical="center" wrapText="1"/>
    </xf>
    <xf numFmtId="0" fontId="74" fillId="0" borderId="0" xfId="0" applyFont="1" applyAlignment="1" applyProtection="1">
      <alignment vertical="center" wrapText="1"/>
    </xf>
    <xf numFmtId="0" fontId="4" fillId="6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vertical="center" wrapText="1"/>
    </xf>
    <xf numFmtId="0" fontId="11" fillId="6" borderId="2" xfId="0" applyFont="1" applyFill="1" applyBorder="1" applyAlignment="1" applyProtection="1">
      <alignment vertical="center"/>
    </xf>
    <xf numFmtId="0" fontId="36" fillId="0" borderId="9" xfId="0" applyFont="1" applyBorder="1" applyAlignment="1" applyProtection="1">
      <alignment vertical="center" wrapText="1"/>
    </xf>
    <xf numFmtId="0" fontId="71" fillId="0" borderId="9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2" fillId="0" borderId="2" xfId="0" applyFont="1" applyBorder="1" applyAlignment="1" applyProtection="1">
      <alignment vertical="center" wrapText="1"/>
    </xf>
    <xf numFmtId="0" fontId="43" fillId="0" borderId="2" xfId="0" applyFont="1" applyBorder="1" applyAlignment="1" applyProtection="1">
      <alignment vertical="center" wrapText="1"/>
    </xf>
    <xf numFmtId="0" fontId="37" fillId="0" borderId="13" xfId="0" applyFont="1" applyBorder="1" applyAlignment="1" applyProtection="1">
      <alignment horizontal="right" vertical="center"/>
    </xf>
    <xf numFmtId="0" fontId="30" fillId="0" borderId="14" xfId="0" applyFont="1" applyBorder="1" applyAlignment="1" applyProtection="1">
      <alignment horizontal="right" vertical="center"/>
    </xf>
    <xf numFmtId="0" fontId="31" fillId="0" borderId="14" xfId="0" applyFont="1" applyBorder="1" applyAlignment="1" applyProtection="1">
      <alignment vertical="center"/>
    </xf>
    <xf numFmtId="0" fontId="30" fillId="0" borderId="15" xfId="0" applyFont="1" applyBorder="1" applyAlignment="1" applyProtection="1">
      <alignment vertical="center"/>
    </xf>
    <xf numFmtId="0" fontId="31" fillId="0" borderId="4" xfId="0" applyFont="1" applyBorder="1" applyAlignment="1" applyProtection="1">
      <alignment vertical="center"/>
    </xf>
    <xf numFmtId="0" fontId="30" fillId="0" borderId="4" xfId="0" applyFont="1" applyBorder="1" applyAlignment="1" applyProtection="1">
      <alignment vertical="center"/>
    </xf>
    <xf numFmtId="0" fontId="38" fillId="0" borderId="2" xfId="0" applyFont="1" applyFill="1" applyBorder="1" applyAlignment="1" applyProtection="1">
      <alignment vertical="center"/>
    </xf>
    <xf numFmtId="0" fontId="39" fillId="0" borderId="2" xfId="0" applyFont="1" applyFill="1" applyBorder="1" applyAlignment="1" applyProtection="1">
      <alignment vertical="center"/>
    </xf>
    <xf numFmtId="0" fontId="46" fillId="0" borderId="5" xfId="0" applyFont="1" applyBorder="1" applyAlignment="1" applyProtection="1">
      <alignment horizontal="center" vertical="center" wrapText="1"/>
    </xf>
    <xf numFmtId="0" fontId="70" fillId="0" borderId="6" xfId="0" applyFont="1" applyBorder="1" applyAlignment="1" applyProtection="1">
      <alignment horizontal="center" vertical="center" wrapText="1"/>
    </xf>
    <xf numFmtId="0" fontId="70" fillId="0" borderId="7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vertical="center" wrapText="1"/>
    </xf>
    <xf numFmtId="0" fontId="33" fillId="0" borderId="11" xfId="0" applyFont="1" applyBorder="1" applyAlignment="1" applyProtection="1">
      <alignment vertical="center" wrapText="1"/>
    </xf>
    <xf numFmtId="0" fontId="33" fillId="0" borderId="10" xfId="0" applyFont="1" applyBorder="1" applyAlignment="1" applyProtection="1">
      <alignment vertical="center" wrapText="1"/>
    </xf>
    <xf numFmtId="0" fontId="29" fillId="0" borderId="4" xfId="0" applyFont="1" applyBorder="1" applyAlignment="1" applyProtection="1">
      <alignment vertical="center"/>
    </xf>
    <xf numFmtId="0" fontId="33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/>
    </xf>
    <xf numFmtId="0" fontId="83" fillId="0" borderId="0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right" vertical="center" wrapText="1"/>
    </xf>
    <xf numFmtId="0" fontId="71" fillId="0" borderId="0" xfId="0" applyFont="1" applyBorder="1" applyAlignment="1" applyProtection="1">
      <alignment horizontal="right" vertical="center" wrapText="1"/>
    </xf>
    <xf numFmtId="0" fontId="4" fillId="6" borderId="2" xfId="0" applyFont="1" applyFill="1" applyBorder="1" applyAlignment="1" applyProtection="1">
      <alignment horizontal="justify" vertical="center"/>
    </xf>
    <xf numFmtId="0" fontId="36" fillId="0" borderId="0" xfId="0" applyFont="1" applyBorder="1" applyAlignment="1" applyProtection="1">
      <alignment vertical="center" wrapText="1"/>
    </xf>
    <xf numFmtId="0" fontId="71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45" fillId="0" borderId="2" xfId="0" applyFont="1" applyBorder="1" applyAlignment="1" applyProtection="1">
      <alignment vertical="center" wrapText="1"/>
    </xf>
    <xf numFmtId="0" fontId="47" fillId="0" borderId="2" xfId="0" applyFont="1" applyBorder="1" applyAlignment="1" applyProtection="1">
      <alignment vertical="center" wrapText="1"/>
    </xf>
    <xf numFmtId="0" fontId="30" fillId="0" borderId="2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/>
    <xf numFmtId="0" fontId="33" fillId="0" borderId="14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2" fillId="6" borderId="19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5" fillId="0" borderId="2" xfId="0" applyFont="1" applyBorder="1" applyAlignment="1" applyProtection="1">
      <alignment vertical="center"/>
    </xf>
    <xf numFmtId="0" fontId="71" fillId="0" borderId="2" xfId="0" applyFont="1" applyBorder="1" applyAlignment="1" applyProtection="1">
      <alignment horizontal="center" vertical="center" wrapText="1"/>
    </xf>
    <xf numFmtId="0" fontId="44" fillId="0" borderId="2" xfId="0" applyFont="1" applyBorder="1" applyAlignment="1" applyProtection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wrapText="1"/>
    </xf>
    <xf numFmtId="0" fontId="30" fillId="0" borderId="14" xfId="0" applyFont="1" applyBorder="1" applyAlignment="1" applyProtection="1">
      <alignment vertical="center" wrapText="1"/>
    </xf>
    <xf numFmtId="0" fontId="30" fillId="0" borderId="15" xfId="0" applyFont="1" applyBorder="1" applyAlignment="1" applyProtection="1">
      <alignment vertical="center" wrapText="1"/>
    </xf>
    <xf numFmtId="0" fontId="31" fillId="0" borderId="12" xfId="0" applyFont="1" applyBorder="1" applyAlignment="1" applyProtection="1">
      <alignment vertical="center"/>
    </xf>
    <xf numFmtId="0" fontId="30" fillId="0" borderId="12" xfId="0" applyFont="1" applyBorder="1" applyAlignment="1" applyProtection="1">
      <alignment vertical="center"/>
    </xf>
    <xf numFmtId="0" fontId="28" fillId="0" borderId="14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91" fillId="0" borderId="14" xfId="0" applyFont="1" applyFill="1" applyBorder="1" applyAlignment="1" applyProtection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13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wrapText="1"/>
    </xf>
    <xf numFmtId="0" fontId="35" fillId="0" borderId="0" xfId="0" applyFont="1" applyBorder="1" applyAlignment="1" applyProtection="1">
      <alignment vertical="center"/>
    </xf>
    <xf numFmtId="0" fontId="30" fillId="0" borderId="0" xfId="0" applyFont="1" applyAlignment="1" applyProtection="1"/>
    <xf numFmtId="0" fontId="29" fillId="0" borderId="0" xfId="0" applyFont="1" applyBorder="1" applyAlignment="1" applyProtection="1">
      <alignment vertical="center" wrapText="1"/>
    </xf>
    <xf numFmtId="0" fontId="4" fillId="6" borderId="2" xfId="0" applyFont="1" applyFill="1" applyBorder="1" applyAlignment="1" applyProtection="1"/>
    <xf numFmtId="0" fontId="45" fillId="0" borderId="4" xfId="0" applyFont="1" applyBorder="1" applyAlignment="1" applyProtection="1">
      <alignment vertical="center" wrapText="1"/>
    </xf>
    <xf numFmtId="0" fontId="30" fillId="0" borderId="4" xfId="0" applyFont="1" applyBorder="1" applyAlignment="1" applyProtection="1">
      <alignment vertical="center" wrapText="1"/>
    </xf>
    <xf numFmtId="0" fontId="38" fillId="0" borderId="2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vertical="center" wrapText="1"/>
    </xf>
    <xf numFmtId="0" fontId="30" fillId="0" borderId="0" xfId="0" applyFont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right" vertical="center"/>
    </xf>
    <xf numFmtId="0" fontId="81" fillId="0" borderId="0" xfId="0" applyFont="1" applyBorder="1" applyAlignment="1" applyProtection="1">
      <alignment horizontal="right" vertical="center"/>
    </xf>
    <xf numFmtId="0" fontId="4" fillId="6" borderId="2" xfId="0" applyFont="1" applyFill="1" applyBorder="1" applyAlignment="1" applyProtection="1">
      <alignment vertical="center" wrapText="1"/>
    </xf>
  </cellXfs>
  <cellStyles count="4">
    <cellStyle name="Normalny" xfId="0" builtinId="0"/>
    <cellStyle name="Normalny_Arkusz1" xfId="1"/>
    <cellStyle name="Normalny_bezrobocie" xfId="2"/>
    <cellStyle name="Normalny_listy" xfId="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P19" sqref="P19"/>
    </sheetView>
  </sheetViews>
  <sheetFormatPr defaultRowHeight="15"/>
  <cols>
    <col min="1" max="1" width="7.140625" style="1" customWidth="1"/>
    <col min="2" max="2" width="65.42578125" style="1" customWidth="1"/>
    <col min="3" max="3" width="7.5703125" style="1" customWidth="1"/>
    <col min="4" max="9" width="7.28515625" style="1" customWidth="1"/>
    <col min="10" max="16384" width="9.140625" style="1"/>
  </cols>
  <sheetData>
    <row r="1" spans="1:10">
      <c r="A1" s="316" t="s">
        <v>327</v>
      </c>
      <c r="B1" s="317"/>
      <c r="C1" s="317"/>
      <c r="D1" s="317"/>
      <c r="E1" s="317"/>
      <c r="F1" s="88"/>
      <c r="G1" s="88"/>
      <c r="H1" s="88"/>
      <c r="I1" s="89"/>
      <c r="J1" s="2"/>
    </row>
    <row r="2" spans="1:10" ht="15" customHeight="1">
      <c r="A2" s="328" t="str">
        <f>Wniosek!A5:H5</f>
        <v>Obszar wsparcia I – Kompleksowe działania na rzecz zwiększenia integracji społeczności romskiej o zasięgu lokalnym</v>
      </c>
      <c r="B2" s="329"/>
      <c r="C2" s="329"/>
      <c r="D2" s="329"/>
      <c r="E2" s="329"/>
      <c r="F2" s="91"/>
      <c r="G2" s="91"/>
      <c r="H2" s="91"/>
      <c r="I2" s="91"/>
      <c r="J2" s="2"/>
    </row>
    <row r="3" spans="1:10" ht="3" customHeight="1">
      <c r="A3" s="95"/>
      <c r="B3" s="96"/>
      <c r="C3" s="96"/>
      <c r="D3" s="96"/>
      <c r="E3" s="97"/>
      <c r="F3" s="97"/>
      <c r="G3" s="97"/>
      <c r="H3" s="97"/>
      <c r="I3" s="98"/>
      <c r="J3" s="2"/>
    </row>
    <row r="4" spans="1:10">
      <c r="A4" s="318" t="s">
        <v>8</v>
      </c>
      <c r="B4" s="319"/>
      <c r="C4" s="319"/>
      <c r="D4" s="319"/>
      <c r="E4" s="319"/>
      <c r="F4" s="90"/>
      <c r="G4" s="90"/>
      <c r="H4" s="90"/>
      <c r="I4" s="90"/>
    </row>
    <row r="5" spans="1:10" ht="30" customHeight="1">
      <c r="A5" s="320">
        <f>Wniosek!A8:H8</f>
        <v>0</v>
      </c>
      <c r="B5" s="321"/>
      <c r="C5" s="321"/>
      <c r="D5" s="321"/>
      <c r="E5" s="321"/>
      <c r="F5" s="90"/>
      <c r="G5" s="90"/>
      <c r="H5" s="90"/>
      <c r="I5" s="90"/>
    </row>
    <row r="6" spans="1:10" s="2" customFormat="1" ht="3" customHeight="1">
      <c r="A6" s="100"/>
      <c r="B6" s="101"/>
      <c r="C6" s="101"/>
      <c r="D6" s="101"/>
      <c r="E6" s="97"/>
      <c r="F6" s="97"/>
      <c r="G6" s="97"/>
      <c r="H6" s="97"/>
      <c r="I6" s="98"/>
    </row>
    <row r="7" spans="1:10" ht="15.75">
      <c r="A7" s="322" t="s">
        <v>216</v>
      </c>
      <c r="B7" s="323"/>
      <c r="C7" s="323"/>
      <c r="D7" s="99">
        <f>'Program-wskaźniki'!D8</f>
        <v>-1</v>
      </c>
      <c r="E7" s="99">
        <f>Planowanie!D18</f>
        <v>0</v>
      </c>
      <c r="F7" s="99">
        <f>Planowanie!E18</f>
        <v>0</v>
      </c>
      <c r="G7" s="99">
        <f>Planowanie!F18</f>
        <v>0</v>
      </c>
      <c r="H7" s="99">
        <f>Planowanie!G18</f>
        <v>0</v>
      </c>
      <c r="I7" s="99">
        <f>Planowanie!H18</f>
        <v>0</v>
      </c>
    </row>
    <row r="8" spans="1:10" ht="15.75" thickBot="1">
      <c r="A8" s="326" t="str">
        <f>Planowanie!B32</f>
        <v/>
      </c>
      <c r="B8" s="327"/>
      <c r="C8" s="327"/>
      <c r="D8" s="319"/>
      <c r="E8" s="319"/>
      <c r="F8" s="86"/>
      <c r="G8" s="86"/>
      <c r="H8" s="86"/>
      <c r="I8" s="86"/>
    </row>
    <row r="9" spans="1:10" ht="15.75" thickBot="1">
      <c r="A9" s="5" t="s">
        <v>123</v>
      </c>
      <c r="B9" s="324" t="s">
        <v>217</v>
      </c>
      <c r="C9" s="325"/>
      <c r="D9" s="252">
        <f>'Program-wskaźniki'!D10</f>
        <v>0</v>
      </c>
      <c r="E9" s="73"/>
      <c r="F9" s="73"/>
      <c r="G9" s="291" t="str">
        <f>listy!D247</f>
        <v/>
      </c>
      <c r="H9" s="73" t="str">
        <f>listy!E247</f>
        <v/>
      </c>
      <c r="I9" s="73" t="str">
        <f>listy!F247</f>
        <v/>
      </c>
    </row>
    <row r="10" spans="1:10" ht="30" customHeight="1" thickBot="1">
      <c r="A10" s="5" t="s">
        <v>124</v>
      </c>
      <c r="B10" s="324" t="s">
        <v>218</v>
      </c>
      <c r="C10" s="336"/>
      <c r="D10" s="252">
        <f>'Program-wskaźniki'!D11</f>
        <v>0</v>
      </c>
      <c r="E10" s="73"/>
      <c r="F10" s="73"/>
      <c r="G10" s="291" t="str">
        <f>listy!D248</f>
        <v/>
      </c>
      <c r="H10" s="73"/>
      <c r="I10" s="73" t="str">
        <f>listy!F248</f>
        <v/>
      </c>
    </row>
    <row r="11" spans="1:10" ht="15" customHeight="1" thickBot="1">
      <c r="A11" s="5" t="s">
        <v>125</v>
      </c>
      <c r="B11" s="324" t="s">
        <v>126</v>
      </c>
      <c r="C11" s="325"/>
      <c r="D11" s="252">
        <f>'Program-wskaźniki'!D12</f>
        <v>0</v>
      </c>
      <c r="E11" s="73"/>
      <c r="F11" s="73"/>
      <c r="G11" s="291" t="str">
        <f>listy!D249</f>
        <v/>
      </c>
      <c r="H11" s="73" t="str">
        <f>listy!E249</f>
        <v/>
      </c>
      <c r="I11" s="73" t="str">
        <f>listy!F249</f>
        <v/>
      </c>
    </row>
    <row r="12" spans="1:10" ht="15.75" thickBot="1">
      <c r="A12" s="5" t="s">
        <v>127</v>
      </c>
      <c r="B12" s="324" t="s">
        <v>130</v>
      </c>
      <c r="C12" s="325"/>
      <c r="D12" s="252">
        <f>'Program-wskaźniki'!D13</f>
        <v>0</v>
      </c>
      <c r="E12" s="73"/>
      <c r="F12" s="73"/>
      <c r="G12" s="291" t="str">
        <f>listy!D250</f>
        <v/>
      </c>
      <c r="H12" s="73" t="str">
        <f>listy!E250</f>
        <v/>
      </c>
      <c r="I12" s="73" t="str">
        <f>listy!F250</f>
        <v/>
      </c>
    </row>
    <row r="13" spans="1:10" ht="38.25" customHeight="1" thickBot="1">
      <c r="A13" s="5" t="s">
        <v>128</v>
      </c>
      <c r="B13" s="324" t="s">
        <v>131</v>
      </c>
      <c r="C13" s="325"/>
      <c r="D13" s="253">
        <f>'Program-wskaźniki'!D14</f>
        <v>0</v>
      </c>
      <c r="E13" s="73"/>
      <c r="F13" s="73"/>
      <c r="G13" s="291" t="str">
        <f>listy!D251</f>
        <v/>
      </c>
      <c r="H13" s="73" t="str">
        <f>listy!E251</f>
        <v/>
      </c>
      <c r="I13" s="73" t="str">
        <f>listy!F251</f>
        <v/>
      </c>
    </row>
    <row r="14" spans="1:10" ht="15.75" thickBot="1">
      <c r="A14" s="339" t="str">
        <f>Planowanie!B33</f>
        <v/>
      </c>
      <c r="B14" s="338"/>
      <c r="C14" s="338"/>
      <c r="D14" s="338"/>
      <c r="E14" s="287"/>
      <c r="F14" s="88"/>
      <c r="G14" s="292"/>
      <c r="H14" s="88"/>
      <c r="I14" s="88"/>
    </row>
    <row r="15" spans="1:10" ht="15.75" thickBot="1">
      <c r="A15" s="5" t="s">
        <v>321</v>
      </c>
      <c r="B15" s="324" t="s">
        <v>219</v>
      </c>
      <c r="C15" s="325"/>
      <c r="D15" s="252">
        <f>'Program-wskaźniki'!D16</f>
        <v>0</v>
      </c>
      <c r="E15" s="73"/>
      <c r="F15" s="73"/>
      <c r="G15" s="291" t="str">
        <f>listy!D252</f>
        <v/>
      </c>
      <c r="H15" s="73" t="str">
        <f>listy!E252</f>
        <v/>
      </c>
      <c r="I15" s="73" t="str">
        <f>listy!F252</f>
        <v/>
      </c>
    </row>
    <row r="16" spans="1:10" s="3" customFormat="1" ht="16.5" thickBot="1">
      <c r="A16" s="337" t="str">
        <f>Planowanie!B34</f>
        <v/>
      </c>
      <c r="B16" s="338"/>
      <c r="C16" s="338"/>
      <c r="D16" s="338"/>
      <c r="E16" s="287"/>
      <c r="F16" s="88"/>
      <c r="G16" s="292"/>
      <c r="H16" s="88"/>
      <c r="I16" s="88"/>
    </row>
    <row r="17" spans="1:9" ht="15.75" thickBot="1">
      <c r="A17" s="5" t="s">
        <v>166</v>
      </c>
      <c r="B17" s="324" t="s">
        <v>221</v>
      </c>
      <c r="C17" s="342"/>
      <c r="D17" s="252">
        <f>'Program-wskaźniki'!D18</f>
        <v>0</v>
      </c>
      <c r="E17" s="73"/>
      <c r="F17" s="73"/>
      <c r="G17" s="291" t="str">
        <f>listy!D253</f>
        <v/>
      </c>
      <c r="H17" s="73" t="str">
        <f>listy!E253</f>
        <v/>
      </c>
      <c r="I17" s="73" t="str">
        <f>listy!F253</f>
        <v/>
      </c>
    </row>
    <row r="18" spans="1:9" ht="30" customHeight="1" thickBot="1">
      <c r="A18" s="5" t="s">
        <v>167</v>
      </c>
      <c r="B18" s="324" t="s">
        <v>220</v>
      </c>
      <c r="C18" s="325"/>
      <c r="D18" s="252">
        <f>'Program-wskaźniki'!D19</f>
        <v>0</v>
      </c>
      <c r="E18" s="73"/>
      <c r="F18" s="73"/>
      <c r="G18" s="291" t="str">
        <f>listy!D254</f>
        <v/>
      </c>
      <c r="H18" s="73" t="str">
        <f>listy!E254</f>
        <v/>
      </c>
      <c r="I18" s="73" t="str">
        <f>listy!F254</f>
        <v/>
      </c>
    </row>
    <row r="19" spans="1:9" ht="15.75" thickBot="1">
      <c r="A19" s="5" t="s">
        <v>168</v>
      </c>
      <c r="B19" s="324" t="s">
        <v>222</v>
      </c>
      <c r="C19" s="325"/>
      <c r="D19" s="252">
        <f>'Program-wskaźniki'!D20</f>
        <v>0</v>
      </c>
      <c r="E19" s="73"/>
      <c r="F19" s="73"/>
      <c r="G19" s="291" t="str">
        <f>listy!D255</f>
        <v/>
      </c>
      <c r="H19" s="73" t="str">
        <f>listy!E255</f>
        <v/>
      </c>
      <c r="I19" s="73" t="str">
        <f>listy!F255</f>
        <v/>
      </c>
    </row>
    <row r="20" spans="1:9" ht="15.75" thickBot="1">
      <c r="A20" s="5" t="s">
        <v>169</v>
      </c>
      <c r="B20" s="324" t="s">
        <v>223</v>
      </c>
      <c r="C20" s="325"/>
      <c r="D20" s="252">
        <f>'Program-wskaźniki'!D21</f>
        <v>0</v>
      </c>
      <c r="E20" s="73"/>
      <c r="F20" s="73"/>
      <c r="G20" s="291" t="str">
        <f>listy!D256</f>
        <v/>
      </c>
      <c r="H20" s="73" t="str">
        <f>listy!E256</f>
        <v/>
      </c>
      <c r="I20" s="73" t="str">
        <f>listy!F256</f>
        <v/>
      </c>
    </row>
    <row r="21" spans="1:9" ht="15.75" thickBot="1">
      <c r="A21" s="340" t="str">
        <f>Planowanie!B35</f>
        <v/>
      </c>
      <c r="B21" s="341"/>
      <c r="C21" s="341"/>
      <c r="D21" s="341"/>
      <c r="E21" s="287"/>
      <c r="F21" s="88"/>
      <c r="G21" s="292"/>
      <c r="H21" s="88"/>
      <c r="I21" s="88"/>
    </row>
    <row r="22" spans="1:9" ht="15" customHeight="1">
      <c r="A22" s="74" t="str">
        <f>IF(A21&gt;"","12.","")</f>
        <v/>
      </c>
      <c r="B22" s="330" t="str">
        <f>IF(A21&gt;"","Liczba objętych badaniami profilaktycznymi w tym szczepieniami ochronnymi","")</f>
        <v/>
      </c>
      <c r="C22" s="331"/>
      <c r="D22" s="254">
        <f>'Program-wskaźniki'!D23</f>
        <v>0</v>
      </c>
      <c r="E22" s="102"/>
      <c r="F22" s="102"/>
      <c r="G22" s="293" t="str">
        <f>listy!D257</f>
        <v/>
      </c>
      <c r="H22" s="102" t="str">
        <f>listy!E257</f>
        <v/>
      </c>
      <c r="I22" s="102" t="str">
        <f>listy!F257</f>
        <v/>
      </c>
    </row>
    <row r="23" spans="1:9" ht="3" customHeight="1">
      <c r="A23" s="103"/>
      <c r="B23" s="97"/>
      <c r="C23" s="97"/>
      <c r="D23" s="92"/>
      <c r="E23" s="97"/>
      <c r="F23" s="97"/>
      <c r="G23" s="97"/>
      <c r="H23" s="97"/>
      <c r="I23" s="98"/>
    </row>
    <row r="24" spans="1:9" ht="15" customHeight="1" thickBot="1">
      <c r="A24" s="72" t="s">
        <v>224</v>
      </c>
      <c r="B24" s="332" t="str">
        <f>Program!A30</f>
        <v>Liczebność dorosłej populacji z podziałem na płeć</v>
      </c>
      <c r="C24" s="333"/>
      <c r="D24" s="255">
        <f>Program!F30</f>
        <v>0</v>
      </c>
      <c r="E24" s="84"/>
      <c r="F24" s="84"/>
      <c r="G24" s="84"/>
      <c r="H24" s="84"/>
      <c r="I24" s="84"/>
    </row>
    <row r="25" spans="1:9" ht="15" customHeight="1" thickBot="1">
      <c r="A25" s="5" t="s">
        <v>225</v>
      </c>
      <c r="B25" s="324" t="s">
        <v>293</v>
      </c>
      <c r="C25" s="325"/>
      <c r="D25" s="256">
        <f>Program!F33</f>
        <v>0</v>
      </c>
      <c r="E25" s="85"/>
      <c r="F25" s="85"/>
      <c r="G25" s="85"/>
      <c r="H25" s="85"/>
      <c r="I25" s="85"/>
    </row>
    <row r="26" spans="1:9" ht="15" customHeight="1">
      <c r="A26" s="74" t="s">
        <v>129</v>
      </c>
      <c r="B26" s="334" t="str">
        <f>Program!A37</f>
        <v>Liczba dzieci w wieku 5 - 14 lat</v>
      </c>
      <c r="C26" s="335"/>
      <c r="D26" s="257">
        <f>Program!F37</f>
        <v>0</v>
      </c>
      <c r="E26" s="84"/>
      <c r="F26" s="84"/>
      <c r="G26" s="84"/>
      <c r="H26" s="84"/>
      <c r="I26" s="84"/>
    </row>
    <row r="27" spans="1:9" ht="3" customHeight="1">
      <c r="A27" s="106"/>
      <c r="B27" s="97"/>
      <c r="C27" s="97"/>
      <c r="D27" s="97"/>
      <c r="E27" s="97"/>
      <c r="F27" s="97"/>
      <c r="G27" s="97"/>
      <c r="H27" s="97"/>
      <c r="I27" s="98"/>
    </row>
    <row r="28" spans="1:9" ht="15" customHeight="1">
      <c r="A28" s="72" t="s">
        <v>172</v>
      </c>
      <c r="B28" s="104" t="s">
        <v>171</v>
      </c>
      <c r="C28" s="105" t="s">
        <v>161</v>
      </c>
      <c r="D28" s="105">
        <f>'Program-wskaźniki'!D8</f>
        <v>-1</v>
      </c>
      <c r="E28" s="105">
        <f>Planowanie!D18</f>
        <v>0</v>
      </c>
      <c r="F28" s="105">
        <f>Planowanie!E18</f>
        <v>0</v>
      </c>
      <c r="G28" s="105">
        <f>Planowanie!F18</f>
        <v>0</v>
      </c>
      <c r="H28" s="105">
        <f>Planowanie!G18</f>
        <v>0</v>
      </c>
      <c r="I28" s="105">
        <f>Planowanie!H18</f>
        <v>0</v>
      </c>
    </row>
    <row r="29" spans="1:9" ht="30" customHeight="1">
      <c r="A29" s="6" t="str">
        <f>'Program-wskaźniki'!A30</f>
        <v>1/2</v>
      </c>
      <c r="B29" s="68" t="str">
        <f>'Program-wskaźniki'!B30</f>
        <v>Poziom doposażenia uczniów pochodzenia romskiego objętych działaniami w ramach Programu.</v>
      </c>
      <c r="C29" s="4" t="str">
        <f>'Program-wskaźniki'!C30</f>
        <v>%</v>
      </c>
      <c r="D29" s="7" t="e">
        <f>'Program-wskaźniki'!D30</f>
        <v>#DIV/0!</v>
      </c>
      <c r="E29" s="7" t="e">
        <f t="shared" ref="E29:I29" si="0">E9/E10</f>
        <v>#DIV/0!</v>
      </c>
      <c r="F29" s="7" t="e">
        <f t="shared" si="0"/>
        <v>#DIV/0!</v>
      </c>
      <c r="G29" s="7" t="e">
        <f t="shared" si="0"/>
        <v>#VALUE!</v>
      </c>
      <c r="H29" s="7" t="e">
        <f t="shared" si="0"/>
        <v>#VALUE!</v>
      </c>
      <c r="I29" s="7" t="e">
        <f t="shared" si="0"/>
        <v>#VALUE!</v>
      </c>
    </row>
    <row r="30" spans="1:9">
      <c r="A30" s="6" t="str">
        <f>'Program-wskaźniki'!A31</f>
        <v>2/6</v>
      </c>
      <c r="B30" s="68" t="str">
        <f>'Program-wskaźniki'!B31</f>
        <v>Frekwencja uczniów pochodzenia romskiego realizujących obowiązek szkolny</v>
      </c>
      <c r="C30" s="4" t="str">
        <f>'Program-wskaźniki'!C31</f>
        <v>%</v>
      </c>
      <c r="D30" s="7" t="e">
        <f>'Program-wskaźniki'!D31</f>
        <v>#DIV/0!</v>
      </c>
      <c r="E30" s="7" t="e">
        <f t="shared" ref="E30:I30" si="1">E10/$D$26</f>
        <v>#DIV/0!</v>
      </c>
      <c r="F30" s="7" t="e">
        <f t="shared" si="1"/>
        <v>#DIV/0!</v>
      </c>
      <c r="G30" s="7" t="e">
        <f t="shared" si="1"/>
        <v>#VALUE!</v>
      </c>
      <c r="H30" s="7" t="e">
        <f t="shared" si="1"/>
        <v>#DIV/0!</v>
      </c>
      <c r="I30" s="7" t="e">
        <f t="shared" si="1"/>
        <v>#VALUE!</v>
      </c>
    </row>
    <row r="31" spans="1:9" ht="28.5" customHeight="1">
      <c r="A31" s="6" t="str">
        <f>'Program-wskaźniki'!A32</f>
        <v>5/2</v>
      </c>
      <c r="B31" s="68" t="str">
        <f>'Program-wskaźniki'!B32</f>
        <v>Frekwencja dzieci pochodzenia romskiego pobierających naukę w placówkach szkolnictwa specjalnego</v>
      </c>
      <c r="C31" s="4" t="str">
        <f>'Program-wskaźniki'!C32</f>
        <v>%</v>
      </c>
      <c r="D31" s="7" t="e">
        <f>'Program-wskaźniki'!D32</f>
        <v>#DIV/0!</v>
      </c>
      <c r="E31" s="7" t="e">
        <f t="shared" ref="E31:I31" si="2">E13/E10</f>
        <v>#DIV/0!</v>
      </c>
      <c r="F31" s="7" t="e">
        <f t="shared" si="2"/>
        <v>#DIV/0!</v>
      </c>
      <c r="G31" s="7" t="e">
        <f t="shared" si="2"/>
        <v>#VALUE!</v>
      </c>
      <c r="H31" s="7" t="e">
        <f t="shared" si="2"/>
        <v>#VALUE!</v>
      </c>
      <c r="I31" s="7" t="e">
        <f t="shared" si="2"/>
        <v>#VALUE!</v>
      </c>
    </row>
    <row r="32" spans="1:9" ht="30" customHeight="1">
      <c r="A32" s="6" t="str">
        <f>'Program-wskaźniki'!A33</f>
        <v>5/8</v>
      </c>
      <c r="B32" s="68" t="str">
        <f>'Program-wskaźniki'!B33</f>
        <v>Liczba uczniów pochodzenia romskiego pobierających naukę w placówkach szkolnictwa specjalnego przypadająca na jednego asystenta edukacji romskiej</v>
      </c>
      <c r="C32" s="4" t="str">
        <f>'Program-wskaźniki'!C33</f>
        <v>liczba</v>
      </c>
      <c r="D32" s="7" t="e">
        <f>'Program-wskaźniki'!D33</f>
        <v>#DIV/0!</v>
      </c>
      <c r="E32" s="7" t="e">
        <f t="shared" ref="E32:I32" si="3">E13/E17</f>
        <v>#DIV/0!</v>
      </c>
      <c r="F32" s="7" t="e">
        <f t="shared" si="3"/>
        <v>#DIV/0!</v>
      </c>
      <c r="G32" s="7" t="e">
        <f t="shared" si="3"/>
        <v>#VALUE!</v>
      </c>
      <c r="H32" s="7" t="e">
        <f t="shared" si="3"/>
        <v>#VALUE!</v>
      </c>
      <c r="I32" s="7" t="e">
        <f t="shared" si="3"/>
        <v>#VALUE!</v>
      </c>
    </row>
    <row r="33" spans="1:9">
      <c r="A33" s="6" t="str">
        <f>'Program-wskaźniki'!A34</f>
        <v>(1+3)/6</v>
      </c>
      <c r="B33" s="68" t="str">
        <f>'Program-wskaźniki'!B34</f>
        <v>Frekwencja dzieci pochodzenia romskiego w Programie</v>
      </c>
      <c r="C33" s="4" t="str">
        <f>'Program-wskaźniki'!C34</f>
        <v>%</v>
      </c>
      <c r="D33" s="75" t="e">
        <f>'Program-wskaźniki'!D34</f>
        <v>#DIV/0!</v>
      </c>
      <c r="E33" s="75" t="e">
        <f t="shared" ref="E33:I33" si="4">(E9+E10)/$D$26</f>
        <v>#DIV/0!</v>
      </c>
      <c r="F33" s="75" t="e">
        <f t="shared" si="4"/>
        <v>#DIV/0!</v>
      </c>
      <c r="G33" s="75" t="e">
        <f t="shared" si="4"/>
        <v>#VALUE!</v>
      </c>
      <c r="H33" s="75" t="e">
        <f t="shared" si="4"/>
        <v>#VALUE!</v>
      </c>
      <c r="I33" s="75" t="e">
        <f t="shared" si="4"/>
        <v>#VALUE!</v>
      </c>
    </row>
    <row r="34" spans="1:9">
      <c r="A34" s="6" t="str">
        <f>'Program-wskaźniki'!A35</f>
        <v>7/I</v>
      </c>
      <c r="B34" s="68" t="str">
        <f>'Program-wskaźniki'!B35</f>
        <v>Frekwencja Romów którym remontowano lub przyznano nowe mieszkania</v>
      </c>
      <c r="C34" s="4" t="str">
        <f>'Program-wskaźniki'!C35</f>
        <v>%</v>
      </c>
      <c r="D34" s="75" t="e">
        <f>'Program-wskaźniki'!D35</f>
        <v>#DIV/0!</v>
      </c>
      <c r="E34" s="83" t="e">
        <f t="shared" ref="E34:I34" si="5">E15/$D$24</f>
        <v>#DIV/0!</v>
      </c>
      <c r="F34" s="83" t="e">
        <f t="shared" si="5"/>
        <v>#DIV/0!</v>
      </c>
      <c r="G34" s="83" t="e">
        <f t="shared" si="5"/>
        <v>#VALUE!</v>
      </c>
      <c r="H34" s="83" t="e">
        <f t="shared" si="5"/>
        <v>#VALUE!</v>
      </c>
      <c r="I34" s="83" t="e">
        <f t="shared" si="5"/>
        <v>#VALUE!</v>
      </c>
    </row>
    <row r="35" spans="1:9" ht="15" customHeight="1">
      <c r="A35" s="6" t="str">
        <f>'Program-wskaźniki'!A36</f>
        <v>(8+9)/II</v>
      </c>
      <c r="B35" s="68" t="str">
        <f>'Program-wskaźniki'!B36</f>
        <v>Frekwencja Romów aktywizowanych zawodowo w ramach Programu</v>
      </c>
      <c r="C35" s="4" t="str">
        <f>'Program-wskaźniki'!C36</f>
        <v>%</v>
      </c>
      <c r="D35" s="75" t="e">
        <f>'Program-wskaźniki'!D36</f>
        <v>#DIV/0!</v>
      </c>
      <c r="E35" s="76" t="e">
        <f t="shared" ref="E35:I35" si="6">(E17+E18)/$D$25</f>
        <v>#DIV/0!</v>
      </c>
      <c r="F35" s="76" t="e">
        <f t="shared" si="6"/>
        <v>#DIV/0!</v>
      </c>
      <c r="G35" s="76" t="e">
        <f t="shared" si="6"/>
        <v>#VALUE!</v>
      </c>
      <c r="H35" s="76" t="e">
        <f t="shared" si="6"/>
        <v>#VALUE!</v>
      </c>
      <c r="I35" s="76" t="e">
        <f t="shared" si="6"/>
        <v>#VALUE!</v>
      </c>
    </row>
    <row r="36" spans="1:9" ht="30" customHeight="1">
      <c r="A36" s="6" t="str">
        <f>'Program-wskaźniki'!A37</f>
        <v>9/10</v>
      </c>
      <c r="B36" s="68" t="str">
        <f>'Program-wskaźniki'!B37</f>
        <v>Liczba Romów przypadająca na jedno miejsce pracy utworzone w ramach zadań Programu</v>
      </c>
      <c r="C36" s="4" t="str">
        <f>'Program-wskaźniki'!C37</f>
        <v>liczba</v>
      </c>
      <c r="D36" s="77" t="e">
        <f>'Program-wskaźniki'!D37</f>
        <v>#DIV/0!</v>
      </c>
      <c r="E36" s="69" t="e">
        <f t="shared" ref="E36:I36" si="7">E18/E19</f>
        <v>#DIV/0!</v>
      </c>
      <c r="F36" s="69" t="e">
        <f t="shared" si="7"/>
        <v>#DIV/0!</v>
      </c>
      <c r="G36" s="69" t="e">
        <f t="shared" si="7"/>
        <v>#VALUE!</v>
      </c>
      <c r="H36" s="69" t="e">
        <f t="shared" si="7"/>
        <v>#VALUE!</v>
      </c>
      <c r="I36" s="69" t="e">
        <f t="shared" si="7"/>
        <v>#VALUE!</v>
      </c>
    </row>
    <row r="37" spans="1:9" ht="30" customHeight="1">
      <c r="A37" s="6" t="str">
        <f>'Program-wskaźniki'!A38</f>
        <v>11/II</v>
      </c>
      <c r="B37" s="68" t="str">
        <f>'Program-wskaźniki'!B38</f>
        <v>Frekwencja Romów korzystających z kursów i szkoleń podnoszących kwalifikacje zawodowe</v>
      </c>
      <c r="C37" s="4" t="str">
        <f>'Program-wskaźniki'!C38</f>
        <v>%</v>
      </c>
      <c r="D37" s="7" t="e">
        <f>'Program-wskaźniki'!D38</f>
        <v>#DIV/0!</v>
      </c>
      <c r="E37" s="8" t="e">
        <f t="shared" ref="E37:I37" si="8">E20/$D$25</f>
        <v>#DIV/0!</v>
      </c>
      <c r="F37" s="8" t="e">
        <f t="shared" si="8"/>
        <v>#DIV/0!</v>
      </c>
      <c r="G37" s="8" t="e">
        <f t="shared" si="8"/>
        <v>#VALUE!</v>
      </c>
      <c r="H37" s="8" t="e">
        <f t="shared" si="8"/>
        <v>#VALUE!</v>
      </c>
      <c r="I37" s="8" t="e">
        <f t="shared" si="8"/>
        <v>#VALUE!</v>
      </c>
    </row>
    <row r="38" spans="1:9" ht="31.5" customHeight="1">
      <c r="A38" s="6" t="str">
        <f>'Program-wskaźniki'!A39</f>
        <v/>
      </c>
      <c r="B38" s="68" t="str">
        <f>'Program-wskaźniki'!B39</f>
        <v/>
      </c>
      <c r="C38" s="4" t="str">
        <f>'Program-wskaźniki'!C39</f>
        <v/>
      </c>
      <c r="D38" s="7" t="str">
        <f>'Program-wskaźniki'!D39</f>
        <v/>
      </c>
      <c r="E38" s="7" t="str">
        <f>IF(B22&gt;"",E22/(D24+D26),"")</f>
        <v/>
      </c>
      <c r="F38" s="7" t="str">
        <f>IF(B22&gt;"",F22/(D24+D26),"")</f>
        <v/>
      </c>
      <c r="G38" s="7" t="str">
        <f>IF(B22&gt;"",G22/(D24+D26),"")</f>
        <v/>
      </c>
      <c r="H38" s="7" t="str">
        <f>IF(B22&gt;"",H22/(D24+D26),"")</f>
        <v/>
      </c>
      <c r="I38" s="7" t="str">
        <f>IF(B22&gt;"",I22/(D24+D26),"")</f>
        <v/>
      </c>
    </row>
  </sheetData>
  <sheetProtection algorithmName="SHA-512" hashValue="xEg76dgAQI5mbi6opUgSeoF4sS3j0W9MpAtUce/SKY4VdQNfj3YSUEWmmlncAVrXpfm4X0Phjwi0zd1Jgsy8Lg==" saltValue="Q3nnHVaihDV7l6OVUXihWA==" spinCount="100000" sheet="1" objects="1" scenarios="1" formatRows="0"/>
  <mergeCells count="23">
    <mergeCell ref="B22:C22"/>
    <mergeCell ref="B24:C24"/>
    <mergeCell ref="B25:C25"/>
    <mergeCell ref="B26:C26"/>
    <mergeCell ref="B10:C10"/>
    <mergeCell ref="B11:C11"/>
    <mergeCell ref="B12:C12"/>
    <mergeCell ref="B13:C13"/>
    <mergeCell ref="B20:C20"/>
    <mergeCell ref="B15:C15"/>
    <mergeCell ref="A16:D16"/>
    <mergeCell ref="A14:D14"/>
    <mergeCell ref="A21:D21"/>
    <mergeCell ref="B17:C17"/>
    <mergeCell ref="B18:C18"/>
    <mergeCell ref="B19:C19"/>
    <mergeCell ref="A1:E1"/>
    <mergeCell ref="A4:E4"/>
    <mergeCell ref="A5:E5"/>
    <mergeCell ref="A7:C7"/>
    <mergeCell ref="B9:C9"/>
    <mergeCell ref="A8:E8"/>
    <mergeCell ref="A2:E2"/>
  </mergeCells>
  <pageMargins left="0.51181102362204722" right="0.11811023622047245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7"/>
  <dimension ref="A1:O61"/>
  <sheetViews>
    <sheetView workbookViewId="0">
      <selection activeCell="P26" sqref="P26"/>
    </sheetView>
  </sheetViews>
  <sheetFormatPr defaultRowHeight="12.75"/>
  <cols>
    <col min="1" max="1" width="24.140625" style="137" customWidth="1"/>
    <col min="2" max="7" width="9.7109375" style="137" customWidth="1"/>
    <col min="8" max="8" width="13.140625" style="137" customWidth="1"/>
    <col min="9" max="16384" width="9.140625" style="137"/>
  </cols>
  <sheetData>
    <row r="1" spans="1:15" ht="18" customHeight="1">
      <c r="A1" s="429" t="s">
        <v>187</v>
      </c>
      <c r="B1" s="430"/>
      <c r="C1" s="430"/>
      <c r="D1" s="430"/>
      <c r="E1" s="430"/>
      <c r="F1" s="430"/>
      <c r="G1" s="430"/>
      <c r="H1" s="431"/>
    </row>
    <row r="2" spans="1:15" ht="16.5" customHeight="1">
      <c r="A2" s="432" t="s">
        <v>188</v>
      </c>
      <c r="B2" s="433"/>
      <c r="C2" s="433"/>
      <c r="D2" s="433"/>
      <c r="E2" s="433"/>
      <c r="F2" s="434" t="str">
        <f>Planowanie!B43</f>
        <v/>
      </c>
      <c r="G2" s="435"/>
      <c r="H2" s="436"/>
    </row>
    <row r="3" spans="1:15" ht="16.5" customHeight="1">
      <c r="A3" s="787" t="s">
        <v>238</v>
      </c>
      <c r="B3" s="787"/>
      <c r="C3" s="787"/>
      <c r="D3" s="787"/>
      <c r="E3" s="787"/>
      <c r="F3" s="787"/>
      <c r="G3" s="787"/>
      <c r="H3" s="787"/>
    </row>
    <row r="4" spans="1:15" s="138" customFormat="1" ht="18.75" customHeight="1">
      <c r="A4" s="796" t="str">
        <f>IF(Planowanie!H73&gt;"",Planowanie!H73,"Wersja pierwotna")</f>
        <v>Wersja pierwotna</v>
      </c>
      <c r="B4" s="797"/>
      <c r="C4" s="797"/>
      <c r="D4" s="797"/>
      <c r="E4" s="797"/>
      <c r="F4" s="797"/>
      <c r="G4" s="797"/>
      <c r="H4" s="797"/>
    </row>
    <row r="5" spans="1:15" ht="15" customHeight="1">
      <c r="A5" s="439" t="s">
        <v>43</v>
      </c>
      <c r="B5" s="439"/>
      <c r="C5" s="439"/>
      <c r="D5" s="439"/>
      <c r="E5" s="439"/>
      <c r="F5" s="439"/>
      <c r="G5" s="439"/>
      <c r="H5" s="439"/>
      <c r="I5" s="139"/>
      <c r="J5" s="139"/>
      <c r="K5" s="139"/>
      <c r="L5" s="139"/>
      <c r="M5" s="139"/>
      <c r="N5" s="139"/>
      <c r="O5" s="139"/>
    </row>
    <row r="6" spans="1:15" ht="3" customHeight="1">
      <c r="A6" s="422"/>
      <c r="B6" s="423"/>
      <c r="C6" s="423"/>
      <c r="D6" s="423"/>
      <c r="E6" s="423"/>
      <c r="F6" s="423"/>
      <c r="G6" s="423"/>
      <c r="H6" s="423"/>
      <c r="I6" s="139"/>
      <c r="J6" s="139"/>
      <c r="K6" s="139"/>
      <c r="L6" s="139"/>
      <c r="M6" s="139"/>
      <c r="N6" s="139"/>
      <c r="O6" s="139"/>
    </row>
    <row r="7" spans="1:15">
      <c r="A7" s="424" t="s">
        <v>8</v>
      </c>
      <c r="B7" s="424"/>
      <c r="C7" s="424"/>
      <c r="D7" s="424"/>
      <c r="E7" s="424"/>
      <c r="F7" s="424"/>
      <c r="G7" s="424"/>
      <c r="H7" s="424"/>
    </row>
    <row r="8" spans="1:15" ht="30" customHeight="1">
      <c r="A8" s="425">
        <f>Program!A6</f>
        <v>0</v>
      </c>
      <c r="B8" s="425"/>
      <c r="C8" s="425"/>
      <c r="D8" s="425"/>
      <c r="E8" s="425"/>
      <c r="F8" s="425"/>
      <c r="G8" s="425"/>
      <c r="H8" s="425"/>
    </row>
    <row r="9" spans="1:15" s="142" customFormat="1" ht="3" customHeight="1">
      <c r="A9" s="426"/>
      <c r="B9" s="427"/>
      <c r="C9" s="427"/>
      <c r="D9" s="427"/>
      <c r="E9" s="427"/>
      <c r="F9" s="427"/>
      <c r="G9" s="427"/>
      <c r="H9" s="428"/>
      <c r="I9" s="140"/>
      <c r="J9" s="141"/>
    </row>
    <row r="10" spans="1:15" s="58" customFormat="1" ht="33.75" customHeight="1">
      <c r="A10" s="793" t="s">
        <v>182</v>
      </c>
      <c r="B10" s="789"/>
      <c r="C10" s="789"/>
      <c r="D10" s="789"/>
      <c r="E10" s="789"/>
      <c r="F10" s="789"/>
      <c r="G10" s="789"/>
      <c r="H10" s="789"/>
      <c r="I10" s="250"/>
      <c r="J10" s="251"/>
    </row>
    <row r="11" spans="1:15" s="142" customFormat="1" ht="33.75" customHeight="1">
      <c r="A11" s="790"/>
      <c r="B11" s="794"/>
      <c r="C11" s="794"/>
      <c r="D11" s="794"/>
      <c r="E11" s="794"/>
      <c r="F11" s="794"/>
      <c r="G11" s="794"/>
      <c r="H11" s="795"/>
      <c r="I11" s="140"/>
      <c r="J11" s="141"/>
    </row>
    <row r="12" spans="1:15" s="142" customFormat="1" ht="3" customHeight="1">
      <c r="A12" s="426"/>
      <c r="B12" s="427"/>
      <c r="C12" s="427"/>
      <c r="D12" s="427"/>
      <c r="E12" s="427"/>
      <c r="F12" s="427"/>
      <c r="G12" s="427"/>
      <c r="H12" s="428"/>
      <c r="I12" s="140"/>
      <c r="J12" s="141"/>
    </row>
    <row r="13" spans="1:15" s="142" customFormat="1" ht="15">
      <c r="A13" s="788" t="s">
        <v>183</v>
      </c>
      <c r="B13" s="789"/>
      <c r="C13" s="789"/>
      <c r="D13" s="789"/>
      <c r="E13" s="789"/>
      <c r="F13" s="789"/>
      <c r="G13" s="789"/>
      <c r="H13" s="789"/>
      <c r="I13" s="143"/>
      <c r="J13" s="141"/>
    </row>
    <row r="14" spans="1:15" s="142" customFormat="1" ht="15">
      <c r="A14" s="790"/>
      <c r="B14" s="791"/>
      <c r="C14" s="791"/>
      <c r="D14" s="791"/>
      <c r="E14" s="791"/>
      <c r="F14" s="791"/>
      <c r="G14" s="791"/>
      <c r="H14" s="792"/>
      <c r="I14" s="140"/>
      <c r="J14" s="141"/>
    </row>
    <row r="15" spans="1:15" s="142" customFormat="1" ht="3" customHeight="1">
      <c r="A15" s="426"/>
      <c r="B15" s="427"/>
      <c r="C15" s="427"/>
      <c r="D15" s="427"/>
      <c r="E15" s="427"/>
      <c r="F15" s="427"/>
      <c r="G15" s="427"/>
      <c r="H15" s="428"/>
      <c r="I15" s="140"/>
      <c r="J15" s="141"/>
    </row>
    <row r="16" spans="1:15" s="142" customFormat="1" ht="30" customHeight="1">
      <c r="A16" s="788" t="s">
        <v>184</v>
      </c>
      <c r="B16" s="789"/>
      <c r="C16" s="789"/>
      <c r="D16" s="789"/>
      <c r="E16" s="789"/>
      <c r="F16" s="789"/>
      <c r="G16" s="789"/>
      <c r="H16" s="789"/>
      <c r="I16" s="143"/>
      <c r="J16" s="141"/>
    </row>
    <row r="17" spans="1:10" s="142" customFormat="1" ht="15" customHeight="1">
      <c r="A17" s="420"/>
      <c r="B17" s="421"/>
      <c r="C17" s="421"/>
      <c r="D17" s="421"/>
      <c r="E17" s="421"/>
      <c r="F17" s="421"/>
      <c r="G17" s="421"/>
      <c r="H17" s="421"/>
      <c r="I17" s="140"/>
      <c r="J17" s="141"/>
    </row>
    <row r="18" spans="1:10" s="142" customFormat="1" ht="3" customHeight="1">
      <c r="A18" s="414"/>
      <c r="B18" s="415"/>
      <c r="C18" s="415"/>
      <c r="D18" s="415"/>
      <c r="E18" s="415"/>
      <c r="F18" s="415"/>
      <c r="G18" s="415"/>
      <c r="H18" s="415"/>
      <c r="I18" s="140"/>
      <c r="J18" s="141"/>
    </row>
    <row r="19" spans="1:10" s="142" customFormat="1" ht="15">
      <c r="A19" s="788" t="s">
        <v>185</v>
      </c>
      <c r="B19" s="789"/>
      <c r="C19" s="789"/>
      <c r="D19" s="789"/>
      <c r="E19" s="789"/>
      <c r="F19" s="789"/>
      <c r="G19" s="789"/>
      <c r="H19" s="789"/>
      <c r="I19" s="143"/>
      <c r="J19" s="141"/>
    </row>
    <row r="20" spans="1:10" s="142" customFormat="1" ht="30" customHeight="1">
      <c r="A20" s="420"/>
      <c r="B20" s="421"/>
      <c r="C20" s="421"/>
      <c r="D20" s="421"/>
      <c r="E20" s="421"/>
      <c r="F20" s="421"/>
      <c r="G20" s="421"/>
      <c r="H20" s="421"/>
      <c r="I20" s="140"/>
      <c r="J20" s="141"/>
    </row>
    <row r="21" spans="1:10" s="142" customFormat="1" ht="3" customHeight="1">
      <c r="A21" s="798"/>
      <c r="B21" s="415"/>
      <c r="C21" s="415"/>
      <c r="D21" s="415"/>
      <c r="E21" s="415"/>
      <c r="F21" s="415"/>
      <c r="G21" s="415"/>
      <c r="H21" s="415"/>
      <c r="I21" s="140"/>
      <c r="J21" s="141"/>
    </row>
    <row r="22" spans="1:10" s="145" customFormat="1" ht="15" customHeight="1">
      <c r="A22" s="416" t="s">
        <v>214</v>
      </c>
      <c r="B22" s="417"/>
      <c r="C22" s="417"/>
      <c r="D22" s="417"/>
      <c r="E22" s="417"/>
      <c r="F22" s="417"/>
      <c r="G22" s="417"/>
      <c r="H22" s="417"/>
      <c r="I22" s="144"/>
      <c r="J22" s="144"/>
    </row>
    <row r="23" spans="1:10" ht="30" customHeight="1">
      <c r="A23" s="412">
        <f>Program!A76</f>
        <v>0</v>
      </c>
      <c r="B23" s="413"/>
      <c r="C23" s="413"/>
      <c r="D23" s="413"/>
      <c r="E23" s="413"/>
      <c r="F23" s="413"/>
      <c r="G23" s="413"/>
      <c r="H23" s="413"/>
      <c r="I23" s="146"/>
      <c r="J23" s="146"/>
    </row>
    <row r="24" spans="1:10" ht="30" customHeight="1">
      <c r="A24" s="412">
        <f>Program!A77</f>
        <v>0</v>
      </c>
      <c r="B24" s="413"/>
      <c r="C24" s="413"/>
      <c r="D24" s="413"/>
      <c r="E24" s="413"/>
      <c r="F24" s="413"/>
      <c r="G24" s="413"/>
      <c r="H24" s="413"/>
      <c r="I24" s="146"/>
      <c r="J24" s="146"/>
    </row>
    <row r="25" spans="1:10" ht="30" customHeight="1">
      <c r="A25" s="412">
        <f>Program!A78</f>
        <v>0</v>
      </c>
      <c r="B25" s="413"/>
      <c r="C25" s="413"/>
      <c r="D25" s="413"/>
      <c r="E25" s="413"/>
      <c r="F25" s="413"/>
      <c r="G25" s="413"/>
      <c r="H25" s="413"/>
    </row>
    <row r="26" spans="1:10" ht="30" customHeight="1">
      <c r="A26" s="412">
        <f>Program!A79</f>
        <v>0</v>
      </c>
      <c r="B26" s="413"/>
      <c r="C26" s="413"/>
      <c r="D26" s="413"/>
      <c r="E26" s="413"/>
      <c r="F26" s="413"/>
      <c r="G26" s="413"/>
      <c r="H26" s="413"/>
    </row>
    <row r="27" spans="1:10" ht="30" customHeight="1">
      <c r="A27" s="412">
        <f>Program!A80</f>
        <v>0</v>
      </c>
      <c r="B27" s="413"/>
      <c r="C27" s="413"/>
      <c r="D27" s="413"/>
      <c r="E27" s="413"/>
      <c r="F27" s="413"/>
      <c r="G27" s="413"/>
      <c r="H27" s="413"/>
    </row>
    <row r="28" spans="1:10" ht="30" customHeight="1">
      <c r="A28" s="412">
        <f>Program!A81</f>
        <v>0</v>
      </c>
      <c r="B28" s="413"/>
      <c r="C28" s="413"/>
      <c r="D28" s="413"/>
      <c r="E28" s="413"/>
      <c r="F28" s="413"/>
      <c r="G28" s="413"/>
      <c r="H28" s="413"/>
    </row>
    <row r="29" spans="1:10" ht="30" customHeight="1">
      <c r="A29" s="412">
        <f>Program!A82</f>
        <v>0</v>
      </c>
      <c r="B29" s="413"/>
      <c r="C29" s="413"/>
      <c r="D29" s="413"/>
      <c r="E29" s="413"/>
      <c r="F29" s="413"/>
      <c r="G29" s="413"/>
      <c r="H29" s="413"/>
    </row>
    <row r="30" spans="1:10" ht="30" customHeight="1">
      <c r="A30" s="412">
        <f>Program!A83</f>
        <v>0</v>
      </c>
      <c r="B30" s="413"/>
      <c r="C30" s="413"/>
      <c r="D30" s="413"/>
      <c r="E30" s="413"/>
      <c r="F30" s="413"/>
      <c r="G30" s="413"/>
      <c r="H30" s="413"/>
    </row>
    <row r="31" spans="1:10" ht="30" customHeight="1">
      <c r="A31" s="412">
        <f>Program!A84</f>
        <v>0</v>
      </c>
      <c r="B31" s="413"/>
      <c r="C31" s="413"/>
      <c r="D31" s="413"/>
      <c r="E31" s="413"/>
      <c r="F31" s="413"/>
      <c r="G31" s="413"/>
      <c r="H31" s="413"/>
    </row>
    <row r="32" spans="1:10" ht="30" customHeight="1">
      <c r="A32" s="412">
        <f>Program!A85</f>
        <v>0</v>
      </c>
      <c r="B32" s="413"/>
      <c r="C32" s="413"/>
      <c r="D32" s="413"/>
      <c r="E32" s="413"/>
      <c r="F32" s="413"/>
      <c r="G32" s="413"/>
      <c r="H32" s="413"/>
    </row>
    <row r="33" spans="1:8" ht="30" customHeight="1">
      <c r="A33" s="412">
        <f>Program!A86</f>
        <v>0</v>
      </c>
      <c r="B33" s="413"/>
      <c r="C33" s="413"/>
      <c r="D33" s="413"/>
      <c r="E33" s="413"/>
      <c r="F33" s="413"/>
      <c r="G33" s="413"/>
      <c r="H33" s="413"/>
    </row>
    <row r="34" spans="1:8" ht="30" customHeight="1">
      <c r="A34" s="412">
        <f>Program!A87</f>
        <v>0</v>
      </c>
      <c r="B34" s="413"/>
      <c r="C34" s="413"/>
      <c r="D34" s="413"/>
      <c r="E34" s="413"/>
      <c r="F34" s="413"/>
      <c r="G34" s="413"/>
      <c r="H34" s="413"/>
    </row>
    <row r="35" spans="1:8" ht="30" customHeight="1">
      <c r="A35" s="412">
        <f>Program!A88</f>
        <v>0</v>
      </c>
      <c r="B35" s="413"/>
      <c r="C35" s="413"/>
      <c r="D35" s="413"/>
      <c r="E35" s="413"/>
      <c r="F35" s="413"/>
      <c r="G35" s="413"/>
      <c r="H35" s="413"/>
    </row>
    <row r="36" spans="1:8" ht="30" customHeight="1">
      <c r="A36" s="412">
        <f>Program!A89</f>
        <v>0</v>
      </c>
      <c r="B36" s="413"/>
      <c r="C36" s="413"/>
      <c r="D36" s="413"/>
      <c r="E36" s="413"/>
      <c r="F36" s="413"/>
      <c r="G36" s="413"/>
      <c r="H36" s="413"/>
    </row>
    <row r="37" spans="1:8" ht="30" customHeight="1">
      <c r="A37" s="412">
        <f>Program!A90</f>
        <v>0</v>
      </c>
      <c r="B37" s="413"/>
      <c r="C37" s="413"/>
      <c r="D37" s="413"/>
      <c r="E37" s="413"/>
      <c r="F37" s="413"/>
      <c r="G37" s="413"/>
      <c r="H37" s="413"/>
    </row>
    <row r="38" spans="1:8" ht="30" customHeight="1">
      <c r="A38" s="412">
        <f>Program!A91</f>
        <v>0</v>
      </c>
      <c r="B38" s="413"/>
      <c r="C38" s="413"/>
      <c r="D38" s="413"/>
      <c r="E38" s="413"/>
      <c r="F38" s="413"/>
      <c r="G38" s="413"/>
      <c r="H38" s="413"/>
    </row>
    <row r="39" spans="1:8" ht="30" customHeight="1">
      <c r="A39" s="412">
        <f>Program!A92</f>
        <v>0</v>
      </c>
      <c r="B39" s="413"/>
      <c r="C39" s="413"/>
      <c r="D39" s="413"/>
      <c r="E39" s="413"/>
      <c r="F39" s="413"/>
      <c r="G39" s="413"/>
      <c r="H39" s="413"/>
    </row>
    <row r="40" spans="1:8" ht="30" customHeight="1">
      <c r="A40" s="412">
        <f>Program!A93</f>
        <v>0</v>
      </c>
      <c r="B40" s="413"/>
      <c r="C40" s="413"/>
      <c r="D40" s="413"/>
      <c r="E40" s="413"/>
      <c r="F40" s="413"/>
      <c r="G40" s="413"/>
      <c r="H40" s="413"/>
    </row>
    <row r="41" spans="1:8" ht="30" customHeight="1">
      <c r="A41" s="412">
        <f>Program!A94</f>
        <v>0</v>
      </c>
      <c r="B41" s="413"/>
      <c r="C41" s="413"/>
      <c r="D41" s="413"/>
      <c r="E41" s="413"/>
      <c r="F41" s="413"/>
      <c r="G41" s="413"/>
      <c r="H41" s="413"/>
    </row>
    <row r="42" spans="1:8" ht="30" customHeight="1">
      <c r="A42" s="412">
        <f>Program!A95</f>
        <v>0</v>
      </c>
      <c r="B42" s="413"/>
      <c r="C42" s="413"/>
      <c r="D42" s="413"/>
      <c r="E42" s="413"/>
      <c r="F42" s="413"/>
      <c r="G42" s="413"/>
      <c r="H42" s="413"/>
    </row>
    <row r="43" spans="1:8" ht="30" customHeight="1">
      <c r="A43" s="412">
        <f>Program!A96</f>
        <v>0</v>
      </c>
      <c r="B43" s="413"/>
      <c r="C43" s="413"/>
      <c r="D43" s="413"/>
      <c r="E43" s="413"/>
      <c r="F43" s="413"/>
      <c r="G43" s="413"/>
      <c r="H43" s="413"/>
    </row>
    <row r="44" spans="1:8" ht="30" customHeight="1">
      <c r="A44" s="412">
        <f>Program!A97</f>
        <v>0</v>
      </c>
      <c r="B44" s="413"/>
      <c r="C44" s="413"/>
      <c r="D44" s="413"/>
      <c r="E44" s="413"/>
      <c r="F44" s="413"/>
      <c r="G44" s="413"/>
      <c r="H44" s="413"/>
    </row>
    <row r="45" spans="1:8" ht="30" customHeight="1">
      <c r="A45" s="412">
        <f>Program!A98</f>
        <v>0</v>
      </c>
      <c r="B45" s="413"/>
      <c r="C45" s="413"/>
      <c r="D45" s="413"/>
      <c r="E45" s="413"/>
      <c r="F45" s="413"/>
      <c r="G45" s="413"/>
      <c r="H45" s="413"/>
    </row>
    <row r="46" spans="1:8" ht="30" customHeight="1">
      <c r="A46" s="412">
        <f>Program!A99</f>
        <v>0</v>
      </c>
      <c r="B46" s="413"/>
      <c r="C46" s="413"/>
      <c r="D46" s="413"/>
      <c r="E46" s="413"/>
      <c r="F46" s="413"/>
      <c r="G46" s="413"/>
      <c r="H46" s="413"/>
    </row>
    <row r="47" spans="1:8" ht="30" customHeight="1">
      <c r="A47" s="412">
        <f>Program!A100</f>
        <v>0</v>
      </c>
      <c r="B47" s="413"/>
      <c r="C47" s="413"/>
      <c r="D47" s="413"/>
      <c r="E47" s="413"/>
      <c r="F47" s="413"/>
      <c r="G47" s="413"/>
      <c r="H47" s="413"/>
    </row>
    <row r="48" spans="1:8" ht="30" customHeight="1">
      <c r="A48" s="412">
        <f>Program!A101</f>
        <v>0</v>
      </c>
      <c r="B48" s="413"/>
      <c r="C48" s="413"/>
      <c r="D48" s="413"/>
      <c r="E48" s="413"/>
      <c r="F48" s="413"/>
      <c r="G48" s="413"/>
      <c r="H48" s="413"/>
    </row>
    <row r="49" spans="1:8" ht="30" customHeight="1">
      <c r="A49" s="412">
        <f>Program!A102</f>
        <v>0</v>
      </c>
      <c r="B49" s="413"/>
      <c r="C49" s="413"/>
      <c r="D49" s="413"/>
      <c r="E49" s="413"/>
      <c r="F49" s="413"/>
      <c r="G49" s="413"/>
      <c r="H49" s="413"/>
    </row>
    <row r="50" spans="1:8" ht="30" customHeight="1">
      <c r="A50" s="412">
        <f>Program!A103</f>
        <v>0</v>
      </c>
      <c r="B50" s="413"/>
      <c r="C50" s="413"/>
      <c r="D50" s="413"/>
      <c r="E50" s="413"/>
      <c r="F50" s="413"/>
      <c r="G50" s="413"/>
      <c r="H50" s="413"/>
    </row>
    <row r="51" spans="1:8" ht="30" customHeight="1">
      <c r="A51" s="412">
        <f>Program!A104</f>
        <v>0</v>
      </c>
      <c r="B51" s="413"/>
      <c r="C51" s="413"/>
      <c r="D51" s="413"/>
      <c r="E51" s="413"/>
      <c r="F51" s="413"/>
      <c r="G51" s="413"/>
      <c r="H51" s="413"/>
    </row>
    <row r="52" spans="1:8" ht="30" customHeight="1">
      <c r="A52" s="412">
        <f>Program!A105</f>
        <v>0</v>
      </c>
      <c r="B52" s="413"/>
      <c r="C52" s="413"/>
      <c r="D52" s="413"/>
      <c r="E52" s="413"/>
      <c r="F52" s="413"/>
      <c r="G52" s="413"/>
      <c r="H52" s="413"/>
    </row>
    <row r="53" spans="1:8" ht="30" customHeight="1">
      <c r="A53" s="412">
        <f>Program!A106</f>
        <v>0</v>
      </c>
      <c r="B53" s="413"/>
      <c r="C53" s="413"/>
      <c r="D53" s="413"/>
      <c r="E53" s="413"/>
      <c r="F53" s="413"/>
      <c r="G53" s="413"/>
      <c r="H53" s="413"/>
    </row>
    <row r="54" spans="1:8" ht="30" customHeight="1">
      <c r="A54" s="412">
        <f>Program!A107</f>
        <v>0</v>
      </c>
      <c r="B54" s="413"/>
      <c r="C54" s="413"/>
      <c r="D54" s="413"/>
      <c r="E54" s="413"/>
      <c r="F54" s="413"/>
      <c r="G54" s="413"/>
      <c r="H54" s="413"/>
    </row>
    <row r="55" spans="1:8" ht="30" customHeight="1">
      <c r="A55" s="412">
        <f>Program!A108</f>
        <v>0</v>
      </c>
      <c r="B55" s="413"/>
      <c r="C55" s="413"/>
      <c r="D55" s="413"/>
      <c r="E55" s="413"/>
      <c r="F55" s="413"/>
      <c r="G55" s="413"/>
      <c r="H55" s="413"/>
    </row>
    <row r="56" spans="1:8" ht="30" customHeight="1">
      <c r="A56" s="412">
        <f>Program!A109</f>
        <v>0</v>
      </c>
      <c r="B56" s="413"/>
      <c r="C56" s="413"/>
      <c r="D56" s="413"/>
      <c r="E56" s="413"/>
      <c r="F56" s="413"/>
      <c r="G56" s="413"/>
      <c r="H56" s="413"/>
    </row>
    <row r="57" spans="1:8" ht="30" customHeight="1">
      <c r="A57" s="412">
        <f>Program!A110</f>
        <v>0</v>
      </c>
      <c r="B57" s="413"/>
      <c r="C57" s="413"/>
      <c r="D57" s="413"/>
      <c r="E57" s="413"/>
      <c r="F57" s="413"/>
      <c r="G57" s="413"/>
      <c r="H57" s="413"/>
    </row>
    <row r="58" spans="1:8" ht="30" customHeight="1">
      <c r="A58" s="412">
        <f>Program!A111</f>
        <v>0</v>
      </c>
      <c r="B58" s="413"/>
      <c r="C58" s="413"/>
      <c r="D58" s="413"/>
      <c r="E58" s="413"/>
      <c r="F58" s="413"/>
      <c r="G58" s="413"/>
      <c r="H58" s="413"/>
    </row>
    <row r="59" spans="1:8" ht="30" customHeight="1">
      <c r="A59" s="412">
        <f>Program!A112</f>
        <v>0</v>
      </c>
      <c r="B59" s="413"/>
      <c r="C59" s="413"/>
      <c r="D59" s="413"/>
      <c r="E59" s="413"/>
      <c r="F59" s="413"/>
      <c r="G59" s="413"/>
      <c r="H59" s="413"/>
    </row>
    <row r="60" spans="1:8" ht="30" customHeight="1">
      <c r="A60" s="412">
        <f>Program!A113</f>
        <v>0</v>
      </c>
      <c r="B60" s="413"/>
      <c r="C60" s="413"/>
      <c r="D60" s="413"/>
      <c r="E60" s="413"/>
      <c r="F60" s="413"/>
      <c r="G60" s="413"/>
      <c r="H60" s="413"/>
    </row>
    <row r="61" spans="1:8" ht="30" customHeight="1">
      <c r="A61" s="412">
        <f>Program!A114</f>
        <v>0</v>
      </c>
      <c r="B61" s="413"/>
      <c r="C61" s="413"/>
      <c r="D61" s="413"/>
      <c r="E61" s="413"/>
      <c r="F61" s="413"/>
      <c r="G61" s="413"/>
      <c r="H61" s="413"/>
    </row>
  </sheetData>
  <sheetProtection algorithmName="SHA-512" hashValue="t7BkbTpAXe1eHiiXEkHFagX2gUWoZ16uLolp/wuHxrKk7hTydHGoWsPIflvyJUPy9uCHg0MW6EA43Ozomivohg==" saltValue="8KwhmQaGF14fbb4Jg4AIag==" spinCount="100000" sheet="1" objects="1" scenarios="1" formatRows="0"/>
  <dataConsolidate/>
  <mergeCells count="62">
    <mergeCell ref="A4:H4"/>
    <mergeCell ref="A15:H15"/>
    <mergeCell ref="A24:H24"/>
    <mergeCell ref="A25:H25"/>
    <mergeCell ref="A28:H28"/>
    <mergeCell ref="A23:H23"/>
    <mergeCell ref="A19:H19"/>
    <mergeCell ref="A20:H20"/>
    <mergeCell ref="A18:H18"/>
    <mergeCell ref="A21:H21"/>
    <mergeCell ref="A22:H22"/>
    <mergeCell ref="A35:H35"/>
    <mergeCell ref="A40:H40"/>
    <mergeCell ref="A41:H41"/>
    <mergeCell ref="A42:H42"/>
    <mergeCell ref="A26:H26"/>
    <mergeCell ref="A27:H27"/>
    <mergeCell ref="A36:H36"/>
    <mergeCell ref="A38:H38"/>
    <mergeCell ref="A39:H39"/>
    <mergeCell ref="A30:H30"/>
    <mergeCell ref="A32:H32"/>
    <mergeCell ref="A33:H33"/>
    <mergeCell ref="A34:H34"/>
    <mergeCell ref="A37:H37"/>
    <mergeCell ref="A31:H31"/>
    <mergeCell ref="A29:H29"/>
    <mergeCell ref="A48:H48"/>
    <mergeCell ref="A49:H49"/>
    <mergeCell ref="A43:H43"/>
    <mergeCell ref="A44:H44"/>
    <mergeCell ref="A45:H45"/>
    <mergeCell ref="A46:H46"/>
    <mergeCell ref="A47:H47"/>
    <mergeCell ref="F2:H2"/>
    <mergeCell ref="A9:H9"/>
    <mergeCell ref="A1:H1"/>
    <mergeCell ref="A2:E2"/>
    <mergeCell ref="A17:H17"/>
    <mergeCell ref="A3:H3"/>
    <mergeCell ref="A5:H5"/>
    <mergeCell ref="A7:H7"/>
    <mergeCell ref="A16:H16"/>
    <mergeCell ref="A14:H14"/>
    <mergeCell ref="A8:H8"/>
    <mergeCell ref="A6:H6"/>
    <mergeCell ref="A10:H10"/>
    <mergeCell ref="A11:H11"/>
    <mergeCell ref="A12:H12"/>
    <mergeCell ref="A13:H13"/>
    <mergeCell ref="A50:H50"/>
    <mergeCell ref="A51:H51"/>
    <mergeCell ref="A52:H52"/>
    <mergeCell ref="A53:H53"/>
    <mergeCell ref="A54:H54"/>
    <mergeCell ref="A60:H60"/>
    <mergeCell ref="A61:H61"/>
    <mergeCell ref="A55:H55"/>
    <mergeCell ref="A56:H56"/>
    <mergeCell ref="A57:H57"/>
    <mergeCell ref="A58:H58"/>
    <mergeCell ref="A59:H59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8"/>
  <dimension ref="A1:AG390"/>
  <sheetViews>
    <sheetView topLeftCell="C218" workbookViewId="0">
      <selection activeCell="C244" sqref="A244:XFD244"/>
    </sheetView>
  </sheetViews>
  <sheetFormatPr defaultRowHeight="15"/>
  <cols>
    <col min="1" max="1" width="46" style="19" customWidth="1"/>
    <col min="2" max="2" width="12.7109375" style="19" customWidth="1"/>
    <col min="3" max="4" width="9.140625" style="19"/>
    <col min="5" max="5" width="9.85546875" style="19" bestFit="1" customWidth="1"/>
    <col min="6" max="7" width="9.140625" style="19"/>
    <col min="8" max="8" width="8.85546875" style="19" customWidth="1"/>
    <col min="9" max="9" width="9.140625" style="19"/>
    <col min="10" max="10" width="11.140625" style="19" customWidth="1"/>
    <col min="11" max="11" width="9.140625" style="19"/>
    <col min="12" max="12" width="9.5703125" style="19" customWidth="1"/>
    <col min="13" max="13" width="8.85546875" style="19" customWidth="1"/>
    <col min="14" max="14" width="9" style="19" customWidth="1"/>
    <col min="15" max="15" width="6.28515625" style="19" customWidth="1"/>
    <col min="16" max="16" width="5.28515625" style="19" customWidth="1"/>
    <col min="17" max="17" width="4.5703125" style="19" customWidth="1"/>
    <col min="18" max="23" width="9.140625" style="19"/>
    <col min="24" max="24" width="7.28515625" style="19" customWidth="1"/>
    <col min="25" max="25" width="8.42578125" style="19" customWidth="1"/>
    <col min="26" max="26" width="8.140625" style="19" customWidth="1"/>
    <col min="27" max="27" width="4.28515625" style="19" customWidth="1"/>
    <col min="28" max="28" width="4" style="19" customWidth="1"/>
    <col min="29" max="29" width="3.85546875" style="19" customWidth="1"/>
    <col min="30" max="30" width="4" style="19" customWidth="1"/>
    <col min="31" max="31" width="3.5703125" style="19" customWidth="1"/>
    <col min="32" max="32" width="4" style="19" customWidth="1"/>
    <col min="33" max="16384" width="9.140625" style="19"/>
  </cols>
  <sheetData>
    <row r="1" spans="1:14" ht="30">
      <c r="A1" s="18" t="s">
        <v>5</v>
      </c>
      <c r="B1" s="19" t="s">
        <v>203</v>
      </c>
      <c r="G1" s="19" t="s">
        <v>230</v>
      </c>
      <c r="H1" s="19">
        <f>IF(Planowanie!I5="ok",1,0)</f>
        <v>0</v>
      </c>
    </row>
    <row r="2" spans="1:14">
      <c r="A2" s="18" t="s">
        <v>6</v>
      </c>
      <c r="B2" s="19" t="b">
        <f>AND(Planowanie!B5&gt;"",Planowanie!E6&gt;"",Planowanie!E7&gt;"",Planowanie!E8&gt;"",Planowanie!E9&gt;"",Planowanie!E10&gt;"",Planowanie!E11&gt;0,Planowanie!E12&gt;0,Planowanie!E13&gt;"",Planowanie!E14&gt;"",Planowanie!E15&gt;0,Planowanie!E16&gt;0,Planowanie!E17&gt;"")</f>
        <v>0</v>
      </c>
      <c r="C2" s="19">
        <f>IF(B2=TRUE,1,0)</f>
        <v>0</v>
      </c>
      <c r="E2" s="19" t="b">
        <f>AND(Planowanie!I5="OK",Planowanie!I18="OK",Planowanie!I18="OK")</f>
        <v>0</v>
      </c>
      <c r="H2" s="19">
        <f>IF(Planowanie!I18="ok",1,0)</f>
        <v>0</v>
      </c>
      <c r="J2" s="258" t="s">
        <v>200</v>
      </c>
      <c r="K2" s="258">
        <f>IF(Planowanie!B31&gt;"",1,0)</f>
        <v>0</v>
      </c>
      <c r="L2" s="258">
        <f>IF(Planowanie!B38&gt;"",1,0)</f>
        <v>0</v>
      </c>
      <c r="M2" s="258">
        <f>SUM(K2:L2)</f>
        <v>0</v>
      </c>
    </row>
    <row r="3" spans="1:14">
      <c r="A3" s="18" t="s">
        <v>7</v>
      </c>
      <c r="B3" s="19" t="s">
        <v>204</v>
      </c>
      <c r="H3" s="19">
        <f>IF(Planowanie!I20="ok",1,0)</f>
        <v>0</v>
      </c>
      <c r="J3" s="258"/>
      <c r="K3" s="258">
        <f>IF(Planowanie!B31="",1,0)</f>
        <v>1</v>
      </c>
      <c r="L3" s="258">
        <f>IF(Planowanie!B38="",1,0)</f>
        <v>1</v>
      </c>
      <c r="M3" s="258">
        <f>SUM(K3:L3)</f>
        <v>2</v>
      </c>
      <c r="N3" s="19" t="b">
        <f>OR(M2=2,M3=2)</f>
        <v>1</v>
      </c>
    </row>
    <row r="4" spans="1:14">
      <c r="B4" s="19" t="b">
        <f>AND('Program-partnerzy'!A8&gt;"",'Program-partnerzy'!B9&gt;"",'Program-partnerzy'!B11&gt;"",'Program-partnerzy'!B12&gt;"",'Program-partnerzy'!B13&gt;0,'Program-partnerzy'!B14&gt;0,'Program-partnerzy'!B15&gt;"",'Program-partnerzy'!D16&gt;"",'Program-partnerzy'!B17&gt;0,'Program-partnerzy'!B18&gt;0,'Program-partnerzy'!B19&gt;"")</f>
        <v>0</v>
      </c>
      <c r="C4" s="19">
        <f>IF(B4=TRUE,1,0)</f>
        <v>0</v>
      </c>
      <c r="H4" s="19">
        <f>IF(Planowanie!I21="ok",1,0)</f>
        <v>0</v>
      </c>
    </row>
    <row r="5" spans="1:14">
      <c r="A5" s="18" t="s">
        <v>8</v>
      </c>
      <c r="H5" s="19">
        <f>IF(Planowanie!I23="ok",1,0)</f>
        <v>0</v>
      </c>
    </row>
    <row r="6" spans="1:14">
      <c r="A6" s="18" t="s">
        <v>9</v>
      </c>
      <c r="H6" s="19">
        <f>IF(Planowanie!I30="ok",1,0)</f>
        <v>0</v>
      </c>
    </row>
    <row r="7" spans="1:14">
      <c r="B7" s="19" t="s">
        <v>206</v>
      </c>
      <c r="C7" s="65">
        <f>IF('Wniosek-kosztorys inne'!C10="",0,1)</f>
        <v>1</v>
      </c>
      <c r="D7" s="65">
        <f>IF('Wniosek-kosztorys inne'!D10="",0,1)</f>
        <v>1</v>
      </c>
      <c r="H7" s="19">
        <f>IF(Planowanie!I37="ok",1,0)</f>
        <v>1</v>
      </c>
      <c r="K7" s="107"/>
    </row>
    <row r="8" spans="1:14">
      <c r="A8" s="17" t="s">
        <v>137</v>
      </c>
      <c r="B8" s="20" t="b">
        <f>AND(C7=1,C8=1,C9=1,C10=1)</f>
        <v>1</v>
      </c>
      <c r="C8" s="65">
        <f>IF('Wniosek-kosztorys inne'!C11="",0,1)</f>
        <v>1</v>
      </c>
      <c r="D8" s="65">
        <f>IF('Wniosek-kosztorys inne'!D11="",0,1)</f>
        <v>1</v>
      </c>
      <c r="E8" s="19">
        <f>IF(B8=TRUE,1,0)</f>
        <v>1</v>
      </c>
      <c r="H8" s="19">
        <f>IF(Planowanie!I41="ok",1,0)</f>
        <v>0</v>
      </c>
      <c r="K8" s="107"/>
    </row>
    <row r="9" spans="1:14">
      <c r="A9" s="17" t="s">
        <v>79</v>
      </c>
      <c r="B9" s="20" t="b">
        <f>AND(D7=1,D8=1,D9=1,D10=1)</f>
        <v>1</v>
      </c>
      <c r="C9" s="65">
        <f>IF('Wniosek-kosztorys inne'!C12="",0,1)</f>
        <v>1</v>
      </c>
      <c r="D9" s="65">
        <f>IF('Wniosek-kosztorys inne'!D12="",0,1)</f>
        <v>1</v>
      </c>
      <c r="E9" s="19">
        <f>IF(B9=TRUE,1,0)</f>
        <v>1</v>
      </c>
      <c r="H9" s="19">
        <f>IF(Planowanie!I43="ok",1,0)</f>
        <v>1</v>
      </c>
      <c r="K9" s="107"/>
    </row>
    <row r="10" spans="1:14">
      <c r="A10" s="17" t="s">
        <v>80</v>
      </c>
      <c r="C10" s="65">
        <f>IF('Wniosek-kosztorys inne'!C13="",0,1)</f>
        <v>1</v>
      </c>
      <c r="D10" s="65">
        <f>IF('Wniosek-kosztorys inne'!D13="",0,1)</f>
        <v>1</v>
      </c>
      <c r="E10" s="19">
        <f>SUM(E8:E9)</f>
        <v>2</v>
      </c>
      <c r="H10" s="19">
        <f>IF(Planowanie!I45="ok",1,0)</f>
        <v>1</v>
      </c>
      <c r="K10" s="107"/>
    </row>
    <row r="11" spans="1:14">
      <c r="A11" s="17" t="s">
        <v>81</v>
      </c>
      <c r="B11" s="19">
        <f>IF(Planowanie!B38&gt;"",1,0)</f>
        <v>0</v>
      </c>
      <c r="C11" s="19">
        <f>IF(B12&gt;0,1,0)</f>
        <v>0</v>
      </c>
      <c r="H11" s="19">
        <f>IF(Planowanie!I47="ok",1,0)</f>
        <v>0</v>
      </c>
    </row>
    <row r="12" spans="1:14">
      <c r="A12" s="17" t="s">
        <v>134</v>
      </c>
      <c r="B12" s="21">
        <f>SUM('Wniosek-kosztorys inne'!C17:C32)</f>
        <v>0</v>
      </c>
      <c r="C12" s="19" t="b">
        <f>AND(B12&gt;0,B13&gt;0)</f>
        <v>0</v>
      </c>
      <c r="D12" s="19" t="b">
        <f>AND(B12=0,B13=0)</f>
        <v>1</v>
      </c>
      <c r="H12" s="19">
        <f>IF(Planowanie!I49="ok",1,0)</f>
        <v>0</v>
      </c>
      <c r="K12" s="259">
        <v>10</v>
      </c>
    </row>
    <row r="13" spans="1:14">
      <c r="A13" s="22" t="s">
        <v>1</v>
      </c>
      <c r="B13" s="19">
        <f>Planowanie!B38</f>
        <v>0</v>
      </c>
      <c r="C13" s="19">
        <f>IF(C12=TRUE,1,0)</f>
        <v>0</v>
      </c>
      <c r="D13" s="19">
        <f>IF(D12=TRUE,1,0)</f>
        <v>1</v>
      </c>
      <c r="E13" s="19">
        <f>SUM(C13:D13)</f>
        <v>1</v>
      </c>
      <c r="H13" s="19">
        <f>IF(Planowanie!I51="ok",1,0)</f>
        <v>0</v>
      </c>
      <c r="K13" s="19">
        <f>SUM(K16:K22)</f>
        <v>4</v>
      </c>
      <c r="L13" s="19">
        <f t="shared" ref="L13:N13" si="0">SUM(L16:L22)</f>
        <v>4</v>
      </c>
      <c r="M13" s="19">
        <f t="shared" si="0"/>
        <v>4</v>
      </c>
      <c r="N13" s="19">
        <f t="shared" si="0"/>
        <v>4</v>
      </c>
    </row>
    <row r="14" spans="1:14">
      <c r="A14" s="23" t="s">
        <v>12</v>
      </c>
      <c r="B14" s="258" t="s">
        <v>207</v>
      </c>
      <c r="C14" s="258">
        <f>IF(' Wniosek-kosztorys'!A10&gt;"",1,0)</f>
        <v>0</v>
      </c>
      <c r="D14" s="258">
        <f>IF(' Wniosek-kosztorys'!I10&gt;0,1,0)</f>
        <v>0</v>
      </c>
      <c r="H14" s="19">
        <f>IF(Planowanie!I53="ok",1,0)</f>
        <v>0</v>
      </c>
      <c r="J14" s="259" t="s">
        <v>207</v>
      </c>
      <c r="K14" s="26">
        <v>3</v>
      </c>
      <c r="L14" s="26" t="s">
        <v>348</v>
      </c>
      <c r="M14" s="26">
        <v>4</v>
      </c>
      <c r="N14" s="26" t="s">
        <v>349</v>
      </c>
    </row>
    <row r="15" spans="1:14">
      <c r="A15" s="23" t="s">
        <v>13</v>
      </c>
      <c r="B15" s="258"/>
      <c r="C15" s="258">
        <f>IF(' Wniosek-kosztorys'!A11&gt;"",1,0)</f>
        <v>0</v>
      </c>
      <c r="D15" s="258">
        <f>IF(' Wniosek-kosztorys'!I11&gt;0,1,0)</f>
        <v>0</v>
      </c>
      <c r="G15" s="19">
        <f>IF(Planowanie!I83="ok",1,0)</f>
        <v>1</v>
      </c>
      <c r="J15" s="259" t="b">
        <f>OR(K13=10,L13=10,M13=10,N13=10)</f>
        <v>0</v>
      </c>
      <c r="K15" s="19" t="b">
        <f>AND(' Wniosek-kosztorys'!A10&gt;"",' Wniosek-kosztorys'!A11&gt;"",' Wniosek-kosztorys'!A12&gt;"")</f>
        <v>0</v>
      </c>
      <c r="L15" s="19" t="b">
        <f>AND(' Wniosek-kosztorys'!A10&gt;"",' Wniosek-kosztorys'!A11&gt;"",' Wniosek-kosztorys'!A12&gt;"",' Wniosek-kosztorys'!A14&gt;"")</f>
        <v>0</v>
      </c>
      <c r="M15" s="19" t="b">
        <f>AND(' Wniosek-kosztorys'!A10&gt;"",' Wniosek-kosztorys'!A11&gt;"",' Wniosek-kosztorys'!A12&gt;"",' Wniosek-kosztorys'!A13&gt;"")</f>
        <v>0</v>
      </c>
      <c r="N15" s="19" t="b">
        <f>AND(' Wniosek-kosztorys'!A10&gt;"",' Wniosek-kosztorys'!A11&gt;"",' Wniosek-kosztorys'!A12&gt;"",' Wniosek-kosztorys'!A13&gt;"",' Wniosek-kosztorys'!A14&gt;"")</f>
        <v>0</v>
      </c>
    </row>
    <row r="16" spans="1:14">
      <c r="A16" s="23" t="s">
        <v>14</v>
      </c>
      <c r="B16" s="258"/>
      <c r="C16" s="258">
        <f>IF(' Wniosek-kosztorys'!A12&gt;"",1,0)</f>
        <v>0</v>
      </c>
      <c r="D16" s="258">
        <f>IF(' Wniosek-kosztorys'!I12&gt;0,1,0)</f>
        <v>0</v>
      </c>
      <c r="G16" s="19">
        <f>IF(Planowanie!I85="ok",1,0)</f>
        <v>1</v>
      </c>
      <c r="J16" s="295">
        <f>IF(J15=TRUE,1,0)</f>
        <v>0</v>
      </c>
      <c r="K16" s="19" t="b">
        <f>IF(K15=TRUE,3)</f>
        <v>0</v>
      </c>
      <c r="L16" s="19" t="str">
        <f>IF(L15=TRUE,2,"")</f>
        <v/>
      </c>
      <c r="M16" s="19" t="str">
        <f>IF(M15=TRUE,2,"")</f>
        <v/>
      </c>
      <c r="N16" s="19" t="str">
        <f>IF(N15=TRUE,1,"")</f>
        <v/>
      </c>
    </row>
    <row r="17" spans="1:14">
      <c r="A17" s="23" t="s">
        <v>270</v>
      </c>
      <c r="B17" s="258"/>
      <c r="C17" s="258">
        <f>IF(' Wniosek-kosztorys'!A13&gt;"",1,0)</f>
        <v>0</v>
      </c>
      <c r="D17" s="258">
        <f>IF(' Wniosek-kosztorys'!I13&gt;0,1,0)</f>
        <v>0</v>
      </c>
      <c r="G17" s="19">
        <f>IF(Planowanie!I87="ok",1,0)</f>
        <v>1</v>
      </c>
      <c r="K17" s="19">
        <f>N264</f>
        <v>4</v>
      </c>
      <c r="L17" s="19">
        <f>N264</f>
        <v>4</v>
      </c>
      <c r="M17" s="19">
        <f>N264</f>
        <v>4</v>
      </c>
      <c r="N17" s="19">
        <f>N264</f>
        <v>4</v>
      </c>
    </row>
    <row r="18" spans="1:14">
      <c r="A18" s="23" t="s">
        <v>271</v>
      </c>
      <c r="B18" s="258"/>
      <c r="C18" s="258">
        <f>N264</f>
        <v>4</v>
      </c>
      <c r="D18" s="258">
        <f>listy!O264</f>
        <v>4</v>
      </c>
      <c r="F18" s="19">
        <f>SUM(G18:H18)</f>
        <v>6</v>
      </c>
      <c r="G18" s="19">
        <f>SUM(G15:G17)</f>
        <v>3</v>
      </c>
      <c r="H18" s="272">
        <f>SUM(H1:H17)</f>
        <v>3</v>
      </c>
      <c r="K18" s="19">
        <f>IF(' Wniosek-kosztorys'!I10&gt;0,1,0)</f>
        <v>0</v>
      </c>
      <c r="L18" s="19">
        <f>IF(' Wniosek-kosztorys'!I10&gt;0,1,0)</f>
        <v>0</v>
      </c>
      <c r="M18" s="19">
        <f>IF(' Wniosek-kosztorys'!I10&gt;0,1,0)</f>
        <v>0</v>
      </c>
      <c r="N18" s="19">
        <f>IF(' Wniosek-kosztorys'!I10&gt;0,1,0)</f>
        <v>0</v>
      </c>
    </row>
    <row r="19" spans="1:14">
      <c r="A19" s="23" t="s">
        <v>15</v>
      </c>
      <c r="B19" s="258"/>
      <c r="C19" s="258">
        <f>IF(' Wniosek-kosztorys'!A14&gt;"",1,0)</f>
        <v>0</v>
      </c>
      <c r="D19" s="258">
        <f>IF(' Wniosek-kosztorys'!I14&gt;0,1,0)</f>
        <v>0</v>
      </c>
      <c r="H19" s="19">
        <f>IF(Planowanie!I83="OK",1,0)</f>
        <v>1</v>
      </c>
      <c r="K19" s="19">
        <f>IF(' Wniosek-kosztorys'!I11&gt;0,1,0)</f>
        <v>0</v>
      </c>
      <c r="L19" s="19">
        <f>IF(' Wniosek-kosztorys'!I11&gt;0,1,0)</f>
        <v>0</v>
      </c>
      <c r="M19" s="19">
        <f>IF(' Wniosek-kosztorys'!I11&gt;0,1,0)</f>
        <v>0</v>
      </c>
      <c r="N19" s="19">
        <f>IF(' Wniosek-kosztorys'!I11&gt;0,1,0)</f>
        <v>0</v>
      </c>
    </row>
    <row r="20" spans="1:14">
      <c r="A20" s="23" t="s">
        <v>16</v>
      </c>
      <c r="B20" s="258"/>
      <c r="C20" s="258"/>
      <c r="D20" s="258"/>
      <c r="H20" s="19">
        <f>IF(Planowanie!I85="OK",1,0)</f>
        <v>1</v>
      </c>
      <c r="K20" s="19">
        <f>IF(' Wniosek-kosztorys'!I12&gt;0,1,0)</f>
        <v>0</v>
      </c>
      <c r="L20" s="19">
        <f>IF(' Wniosek-kosztorys'!I12&gt;0,1,0)</f>
        <v>0</v>
      </c>
      <c r="M20" s="19">
        <f>IF(' Wniosek-kosztorys'!I12&gt;0,1,0)</f>
        <v>0</v>
      </c>
      <c r="N20" s="19">
        <f>IF(' Wniosek-kosztorys'!I12&gt;0,1,0)</f>
        <v>0</v>
      </c>
    </row>
    <row r="21" spans="1:14">
      <c r="A21" s="23" t="s">
        <v>17</v>
      </c>
      <c r="H21" s="19">
        <f>SUM(H18:H20)</f>
        <v>5</v>
      </c>
      <c r="K21" s="19">
        <f>IF(' Wniosek-kosztorys'!I13&gt;0,1,0)</f>
        <v>0</v>
      </c>
      <c r="L21" s="19">
        <f>IF(' Wniosek-kosztorys'!I13&gt;0,1,0)</f>
        <v>0</v>
      </c>
      <c r="M21" s="19">
        <f>IF(' Wniosek-kosztorys'!I13&gt;0,1,0)</f>
        <v>0</v>
      </c>
      <c r="N21" s="19">
        <f>IF(' Wniosek-kosztorys'!I13&gt;0,1,0)</f>
        <v>0</v>
      </c>
    </row>
    <row r="22" spans="1:14">
      <c r="A22" s="23" t="s">
        <v>18</v>
      </c>
      <c r="B22" s="19" t="s">
        <v>294</v>
      </c>
      <c r="C22" s="19">
        <f>IF(Program!F30&gt;0,1,0)</f>
        <v>0</v>
      </c>
      <c r="D22" s="19">
        <f>IF(Program!E65&gt;=0,1,0)</f>
        <v>1</v>
      </c>
      <c r="E22" s="19">
        <f>IF(Program!F65&gt;=0,1,0)</f>
        <v>1</v>
      </c>
      <c r="F22" s="19">
        <f>IF(Program!G65&gt;=0,1,0)</f>
        <v>1</v>
      </c>
      <c r="G22" s="19">
        <f>IF(Program!H65&gt;=0,1,0)</f>
        <v>1</v>
      </c>
      <c r="H22" s="19">
        <f>IF(Program!I65&gt;=0,1,0)</f>
        <v>1</v>
      </c>
      <c r="J22" s="19" t="s">
        <v>226</v>
      </c>
      <c r="K22" s="19">
        <f>IF(' Wniosek-kosztorys'!I14&gt;0,1,0)</f>
        <v>0</v>
      </c>
      <c r="L22" s="19">
        <f>IF(' Wniosek-kosztorys'!I14&gt;0,1,0)</f>
        <v>0</v>
      </c>
      <c r="M22" s="19">
        <f>IF(' Wniosek-kosztorys'!I14&gt;0,1,0)</f>
        <v>0</v>
      </c>
      <c r="N22" s="19">
        <f>IF(' Wniosek-kosztorys'!I14&gt;0,1,0)</f>
        <v>0</v>
      </c>
    </row>
    <row r="23" spans="1:14">
      <c r="A23" s="23" t="s">
        <v>19</v>
      </c>
      <c r="B23" s="19" t="s">
        <v>295</v>
      </c>
      <c r="C23" s="19">
        <f>IF(Program!F31&gt;0,1,0)</f>
        <v>0</v>
      </c>
      <c r="D23" s="19">
        <f>IF(Program!D66&gt;=0,1,0)</f>
        <v>1</v>
      </c>
      <c r="E23" s="19">
        <f>IF(Program!E66&gt;=0,1,0)</f>
        <v>1</v>
      </c>
      <c r="F23" s="19">
        <f>IF(Program!F66&gt;=0,1,0)</f>
        <v>1</v>
      </c>
      <c r="G23" s="19">
        <f>IF(Program!H66&gt;=0,1,0)</f>
        <v>1</v>
      </c>
      <c r="H23" s="19">
        <f>IF(Program!I66&gt;=0,1,0)</f>
        <v>1</v>
      </c>
      <c r="J23" s="19">
        <f>IF('Program-wskaźniki'!D10&gt;0,1,0)</f>
        <v>0</v>
      </c>
    </row>
    <row r="24" spans="1:14">
      <c r="A24" s="23" t="s">
        <v>20</v>
      </c>
      <c r="B24" s="19" t="s">
        <v>296</v>
      </c>
      <c r="C24" s="19">
        <f>IF(Program!F32&gt;0,1,0)</f>
        <v>0</v>
      </c>
      <c r="D24" s="19">
        <f>IF(Program!D67&gt;=0,1,0)</f>
        <v>1</v>
      </c>
      <c r="E24" s="19">
        <f>IF(Program!E67&gt;=0,1,0)</f>
        <v>1</v>
      </c>
      <c r="F24" s="19">
        <f>IF(Program!F67&gt;=0,1,0)</f>
        <v>1</v>
      </c>
      <c r="G24" s="19">
        <f>IF(Program!H67&gt;=0,1,0)</f>
        <v>1</v>
      </c>
      <c r="H24" s="19">
        <f>IF(Program!I67&gt;=0,1,0)</f>
        <v>1</v>
      </c>
      <c r="J24" s="19">
        <f>IF('Program-wskaźniki'!D11&gt;0,1,0)</f>
        <v>0</v>
      </c>
    </row>
    <row r="25" spans="1:14">
      <c r="A25" s="23" t="s">
        <v>21</v>
      </c>
      <c r="B25" s="19" t="s">
        <v>297</v>
      </c>
      <c r="C25" s="19">
        <f>IF(Program!F33&gt;0,1,0)</f>
        <v>0</v>
      </c>
      <c r="D25" s="19">
        <f>IF(Program!D68&gt;=0,1,0)</f>
        <v>1</v>
      </c>
      <c r="E25" s="19">
        <f>IF(Program!E68&gt;=0,1,0)</f>
        <v>1</v>
      </c>
      <c r="F25" s="19">
        <f>IF(Program!F68&gt;=0,1,0)</f>
        <v>1</v>
      </c>
      <c r="G25" s="19">
        <f>IF(Program!H68&gt;=0,1,0)</f>
        <v>1</v>
      </c>
      <c r="H25" s="19">
        <f>IF(Program!I68&gt;=0,1,0)</f>
        <v>1</v>
      </c>
      <c r="J25" s="19">
        <f>IF('Program-wskaźniki'!D12&gt;=0,1,0)</f>
        <v>1</v>
      </c>
    </row>
    <row r="26" spans="1:14">
      <c r="A26" s="23" t="s">
        <v>210</v>
      </c>
      <c r="B26" s="19" t="s">
        <v>298</v>
      </c>
      <c r="C26" s="19">
        <f>IF(Program!F34&gt;0,1,0)</f>
        <v>0</v>
      </c>
      <c r="D26" s="19">
        <f>IF(Program!D69&gt;=0,1,0)</f>
        <v>1</v>
      </c>
      <c r="E26" s="19">
        <f>IF(Program!E69&gt;=0,1,0)</f>
        <v>1</v>
      </c>
      <c r="F26" s="19">
        <f>IF(Program!F69&gt;=0,1,0)</f>
        <v>1</v>
      </c>
      <c r="G26" s="19">
        <f>IF(Program!H69&gt;=0,1,0)</f>
        <v>1</v>
      </c>
      <c r="H26" s="19">
        <f>IF(Program!I69&gt;=0,1,0)</f>
        <v>1</v>
      </c>
      <c r="J26" s="19">
        <f>IF('Program-wskaźniki'!D13&gt;=0,1,0)</f>
        <v>1</v>
      </c>
    </row>
    <row r="27" spans="1:14">
      <c r="A27" s="23" t="s">
        <v>211</v>
      </c>
      <c r="B27" s="19" t="s">
        <v>299</v>
      </c>
      <c r="C27" s="19">
        <f>IF(Program!F35&gt;0,1,0)</f>
        <v>0</v>
      </c>
      <c r="J27" s="19">
        <f>IF('Program-wskaźniki'!D14&gt;=0,1,0)</f>
        <v>1</v>
      </c>
    </row>
    <row r="28" spans="1:14">
      <c r="A28" s="22" t="s">
        <v>2</v>
      </c>
      <c r="B28" s="19" t="s">
        <v>300</v>
      </c>
      <c r="C28" s="19">
        <f>IF(Program!F36&gt;0,1,0)</f>
        <v>0</v>
      </c>
      <c r="J28" s="19">
        <f>IF('Program-wskaźniki'!D16&gt;=0,1,0)</f>
        <v>1</v>
      </c>
    </row>
    <row r="29" spans="1:14">
      <c r="A29" s="19" t="s">
        <v>34</v>
      </c>
      <c r="B29" s="19" t="s">
        <v>301</v>
      </c>
      <c r="C29" s="19">
        <f>IF(Program!F37&gt;0,1,0)</f>
        <v>0</v>
      </c>
      <c r="J29" s="19">
        <f>IF('Program-wskaźniki'!D18&gt;=0,1,0)</f>
        <v>1</v>
      </c>
    </row>
    <row r="30" spans="1:14">
      <c r="A30" s="19" t="s">
        <v>33</v>
      </c>
      <c r="B30" s="19" t="s">
        <v>302</v>
      </c>
      <c r="C30" s="19">
        <f>IF(Program!G33&gt;0,1,0)</f>
        <v>0</v>
      </c>
      <c r="J30" s="19">
        <f>IF('Program-wskaźniki'!D19&gt;=0,1,0)</f>
        <v>1</v>
      </c>
    </row>
    <row r="31" spans="1:14">
      <c r="A31" s="19" t="s">
        <v>32</v>
      </c>
      <c r="B31" s="19" t="s">
        <v>304</v>
      </c>
      <c r="C31" s="19">
        <f>IF(Program!A40&gt;"",1,0)</f>
        <v>0</v>
      </c>
      <c r="J31" s="19">
        <f>IF('Program-wskaźniki'!D20&gt;=0,1,0)</f>
        <v>1</v>
      </c>
    </row>
    <row r="32" spans="1:14">
      <c r="A32" s="19" t="s">
        <v>31</v>
      </c>
      <c r="B32" s="19" t="s">
        <v>305</v>
      </c>
      <c r="C32" s="19">
        <f>IF(Program!A44&gt;"",1,0)</f>
        <v>0</v>
      </c>
      <c r="J32" s="19">
        <f>IF('Program-wskaźniki'!D21&gt;=0,1,0)</f>
        <v>1</v>
      </c>
    </row>
    <row r="33" spans="1:14">
      <c r="A33" s="19" t="s">
        <v>208</v>
      </c>
      <c r="B33" s="19" t="s">
        <v>306</v>
      </c>
      <c r="C33" s="19">
        <f>IF(Program!A47&gt;"",1,0)</f>
        <v>0</v>
      </c>
      <c r="J33" s="19">
        <f>IF(M33=2,1,0)</f>
        <v>0</v>
      </c>
      <c r="K33" s="19">
        <f>IF('Program-wskaźniki'!A22&gt;"",1,0)</f>
        <v>0</v>
      </c>
      <c r="L33" s="19">
        <f>IF('Program-wskaźniki'!D23&gt;=0,1,0)</f>
        <v>1</v>
      </c>
      <c r="M33" s="19">
        <f>SUM(K33:L33)</f>
        <v>1</v>
      </c>
      <c r="N33" s="19">
        <v>24</v>
      </c>
    </row>
    <row r="34" spans="1:14">
      <c r="A34" s="19" t="s">
        <v>209</v>
      </c>
      <c r="B34" s="19" t="s">
        <v>307</v>
      </c>
      <c r="C34" s="19">
        <f>IF(Program!A50&gt;"",1,0)</f>
        <v>0</v>
      </c>
      <c r="J34" s="19">
        <f>IF(M34=0,1,0)</f>
        <v>1</v>
      </c>
      <c r="K34" s="19">
        <f>IF('Program-wskaźniki'!A22&gt;"",1,0)</f>
        <v>0</v>
      </c>
      <c r="L34" s="19">
        <f>IF('Program-wskaźniki'!D23&gt;0,1,0)</f>
        <v>0</v>
      </c>
      <c r="M34" s="19">
        <f>SUM(K34:L34)</f>
        <v>0</v>
      </c>
    </row>
    <row r="35" spans="1:14">
      <c r="A35" s="22" t="s">
        <v>3</v>
      </c>
      <c r="B35" s="19" t="s">
        <v>303</v>
      </c>
      <c r="C35" s="19">
        <f>IF(Program!A53&gt;"",1,0)</f>
        <v>0</v>
      </c>
      <c r="J35" s="19">
        <f>SUM(J23:J34)</f>
        <v>9</v>
      </c>
    </row>
    <row r="36" spans="1:14">
      <c r="A36" s="24" t="s">
        <v>266</v>
      </c>
      <c r="B36" s="19" t="s">
        <v>303</v>
      </c>
      <c r="C36" s="19">
        <f>IF(Program!A53&gt;"",1,0)</f>
        <v>0</v>
      </c>
      <c r="J36" s="19">
        <f>IF('Program-wskaźniki'!E10&gt;0,1,0)</f>
        <v>0</v>
      </c>
    </row>
    <row r="37" spans="1:14">
      <c r="A37" s="24" t="s">
        <v>267</v>
      </c>
      <c r="B37" s="19" t="s">
        <v>308</v>
      </c>
      <c r="C37" s="19">
        <f>IF(Program!A76&gt;"",1,0)</f>
        <v>0</v>
      </c>
      <c r="J37" s="19">
        <f>IF('Program-wskaźniki'!E11&gt;0,1,0)</f>
        <v>0</v>
      </c>
    </row>
    <row r="38" spans="1:14">
      <c r="A38" s="24" t="s">
        <v>22</v>
      </c>
      <c r="B38" s="19" t="s">
        <v>309</v>
      </c>
      <c r="C38" s="19">
        <f>IF(Program!A77&gt;"",1,0)</f>
        <v>0</v>
      </c>
      <c r="J38" s="19">
        <f>IF('Program-wskaźniki'!E12&gt;0,1,0)</f>
        <v>0</v>
      </c>
    </row>
    <row r="39" spans="1:14">
      <c r="A39" s="25" t="s">
        <v>23</v>
      </c>
      <c r="B39" s="19" t="s">
        <v>310</v>
      </c>
      <c r="C39" s="19">
        <f>IF(Program!A78&gt;"",1,0)</f>
        <v>0</v>
      </c>
      <c r="J39" s="19">
        <f>IF('Program-wskaźniki'!E13&gt;0,1,0)</f>
        <v>0</v>
      </c>
    </row>
    <row r="40" spans="1:14">
      <c r="A40" s="24" t="s">
        <v>24</v>
      </c>
      <c r="B40" s="19" t="s">
        <v>311</v>
      </c>
      <c r="C40" s="19">
        <f>IF(Program!A79&gt;"",1,0)</f>
        <v>0</v>
      </c>
      <c r="J40" s="19">
        <f>IF('Program-wskaźniki'!E14&gt;0,1,0)</f>
        <v>0</v>
      </c>
    </row>
    <row r="41" spans="1:14">
      <c r="A41" s="19" t="s">
        <v>208</v>
      </c>
      <c r="B41" s="19" t="s">
        <v>312</v>
      </c>
      <c r="C41" s="19">
        <f>IF(Program!A80&gt;"",1,0)</f>
        <v>0</v>
      </c>
      <c r="J41" s="19">
        <f>IF('Program-wskaźniki'!E16&gt;0,1,0)</f>
        <v>0</v>
      </c>
    </row>
    <row r="42" spans="1:14">
      <c r="A42" s="24" t="s">
        <v>25</v>
      </c>
      <c r="B42" s="19" t="s">
        <v>313</v>
      </c>
      <c r="C42" s="19">
        <f>IF(Program!A81&gt;"",1,0)</f>
        <v>0</v>
      </c>
      <c r="J42" s="19">
        <f>IF('Program-wskaźniki'!E18&gt;0,1,0)</f>
        <v>0</v>
      </c>
    </row>
    <row r="43" spans="1:14">
      <c r="A43" s="22" t="s">
        <v>4</v>
      </c>
      <c r="B43" s="19" t="s">
        <v>314</v>
      </c>
      <c r="C43" s="19">
        <f>IF(Program!I76&gt;0,1,0)</f>
        <v>0</v>
      </c>
      <c r="J43" s="19">
        <f>IF('Program-wskaźniki'!E19&gt;0,1,0)</f>
        <v>0</v>
      </c>
    </row>
    <row r="44" spans="1:14">
      <c r="A44" s="19" t="s">
        <v>26</v>
      </c>
      <c r="B44" s="19" t="s">
        <v>315</v>
      </c>
      <c r="C44" s="19">
        <f>IF(Program!I77&gt;0,1,0)</f>
        <v>0</v>
      </c>
      <c r="J44" s="19">
        <f>IF('Program-wskaźniki'!E20&gt;0,1,0)</f>
        <v>0</v>
      </c>
    </row>
    <row r="45" spans="1:14">
      <c r="A45" s="19" t="s">
        <v>27</v>
      </c>
      <c r="B45" s="19" t="s">
        <v>316</v>
      </c>
      <c r="C45" s="19">
        <f>IF(Program!I78&gt;0,1,0)</f>
        <v>0</v>
      </c>
      <c r="J45" s="19">
        <f>IF('Program-wskaźniki'!E21&gt;0,1,0)</f>
        <v>0</v>
      </c>
    </row>
    <row r="46" spans="1:14">
      <c r="A46" s="19" t="s">
        <v>28</v>
      </c>
      <c r="B46" s="19" t="s">
        <v>317</v>
      </c>
      <c r="C46" s="19">
        <f>IF(Program!I79&gt;0,1,0)</f>
        <v>0</v>
      </c>
      <c r="J46" s="19">
        <f>IF(M46=2,1,0)</f>
        <v>0</v>
      </c>
      <c r="K46" s="19">
        <f>IF('Program-wskaźniki'!A22&gt;"",1,0)</f>
        <v>0</v>
      </c>
      <c r="L46" s="19">
        <f>IF('Program-wskaźniki'!E23&gt;0,1,0)</f>
        <v>0</v>
      </c>
      <c r="M46" s="19">
        <f>SUM(K46:L46)</f>
        <v>0</v>
      </c>
    </row>
    <row r="47" spans="1:14">
      <c r="A47" s="19" t="s">
        <v>213</v>
      </c>
      <c r="B47" s="19" t="s">
        <v>318</v>
      </c>
      <c r="C47" s="19">
        <f>IF(Program!I80&gt;0,1,0)</f>
        <v>0</v>
      </c>
      <c r="J47" s="19">
        <f>IF(M47=0,1,0)</f>
        <v>1</v>
      </c>
      <c r="K47" s="19">
        <f>IF('Program-wskaźniki'!A22&gt;"",1,0)</f>
        <v>0</v>
      </c>
      <c r="L47" s="19">
        <f>IF('Program-wskaźniki'!E23&gt;0,1,0)</f>
        <v>0</v>
      </c>
      <c r="M47" s="19">
        <f>SUM(K47:L47)</f>
        <v>0</v>
      </c>
    </row>
    <row r="48" spans="1:14">
      <c r="A48" s="19" t="s">
        <v>29</v>
      </c>
      <c r="B48" s="19" t="s">
        <v>319</v>
      </c>
      <c r="C48" s="19">
        <f>IF(Program!I81&gt;0,1,0)</f>
        <v>0</v>
      </c>
      <c r="J48" s="19">
        <f>SUM(J36:J47)</f>
        <v>1</v>
      </c>
      <c r="K48" s="286">
        <f>J35+J48</f>
        <v>10</v>
      </c>
    </row>
    <row r="49" spans="1:10">
      <c r="A49" s="19" t="s">
        <v>212</v>
      </c>
      <c r="B49" s="19" t="s">
        <v>320</v>
      </c>
    </row>
    <row r="50" spans="1:10">
      <c r="A50" s="19" t="s">
        <v>30</v>
      </c>
      <c r="C50" s="19">
        <f>SUM(C22:C49)</f>
        <v>0</v>
      </c>
      <c r="D50" s="19">
        <f t="shared" ref="D50:H50" si="1">SUM(D22:D49)</f>
        <v>5</v>
      </c>
      <c r="E50" s="19">
        <f t="shared" si="1"/>
        <v>5</v>
      </c>
      <c r="F50" s="19">
        <f t="shared" si="1"/>
        <v>5</v>
      </c>
      <c r="G50" s="19">
        <f t="shared" si="1"/>
        <v>5</v>
      </c>
      <c r="H50" s="19">
        <f t="shared" si="1"/>
        <v>5</v>
      </c>
      <c r="I50" s="19">
        <f>SUM(C50:H50)</f>
        <v>25</v>
      </c>
    </row>
    <row r="51" spans="1:10">
      <c r="A51" s="19" t="s">
        <v>0</v>
      </c>
      <c r="J51" s="26" t="s">
        <v>227</v>
      </c>
    </row>
    <row r="52" spans="1:10">
      <c r="J52" s="19">
        <f>IF(Wniosek!A11&gt;"",1,0)</f>
        <v>0</v>
      </c>
    </row>
    <row r="53" spans="1:10">
      <c r="J53" s="19">
        <f>IF(Wniosek!A14&gt;"",1,0)</f>
        <v>0</v>
      </c>
    </row>
    <row r="54" spans="1:10">
      <c r="A54" s="19" t="s">
        <v>35</v>
      </c>
      <c r="J54" s="19">
        <f>IF(Wniosek!A17&gt;"",1,0)</f>
        <v>0</v>
      </c>
    </row>
    <row r="55" spans="1:10">
      <c r="A55" s="19" t="s">
        <v>37</v>
      </c>
      <c r="J55" s="19">
        <f>IF(Wniosek!A19&gt;"",1,0)</f>
        <v>1</v>
      </c>
    </row>
    <row r="56" spans="1:10">
      <c r="A56" s="19" t="s">
        <v>36</v>
      </c>
      <c r="J56" s="19">
        <f>IF(Wniosek!A20&gt;"",1,0)</f>
        <v>0</v>
      </c>
    </row>
    <row r="57" spans="1:10">
      <c r="A57" s="19" t="s">
        <v>193</v>
      </c>
      <c r="J57" s="19">
        <f>IF(Wniosek!A23&gt;"",1,0)</f>
        <v>0</v>
      </c>
    </row>
    <row r="58" spans="1:10">
      <c r="A58" s="19" t="s">
        <v>38</v>
      </c>
      <c r="J58" s="19">
        <f>IF(Wniosek!A24&gt;"",1,0)</f>
        <v>0</v>
      </c>
    </row>
    <row r="59" spans="1:10">
      <c r="A59" s="27" t="s">
        <v>51</v>
      </c>
      <c r="J59" s="19">
        <f>IF(Wniosek!A25&gt;"",1,0)</f>
        <v>0</v>
      </c>
    </row>
    <row r="60" spans="1:10">
      <c r="A60" s="28" t="s">
        <v>68</v>
      </c>
      <c r="B60" s="19">
        <v>2014</v>
      </c>
      <c r="C60" s="19">
        <f>Planowanie!B18</f>
        <v>0</v>
      </c>
      <c r="D60" s="19" t="str">
        <f>IF(C60&gt;0,C60,"")</f>
        <v/>
      </c>
      <c r="J60" s="19">
        <f>IF(Wniosek!A26&gt;"",1,0)</f>
        <v>0</v>
      </c>
    </row>
    <row r="61" spans="1:10">
      <c r="A61" s="28" t="s">
        <v>52</v>
      </c>
      <c r="B61" s="19">
        <v>2015</v>
      </c>
      <c r="C61" s="19">
        <f>Planowanie!C18</f>
        <v>0</v>
      </c>
      <c r="D61" s="19" t="str">
        <f t="shared" ref="D61:D66" si="2">IF(C61&gt;0,C61,"")</f>
        <v/>
      </c>
      <c r="J61" s="19">
        <f>IF(Wniosek!A27&gt;"",1,0)</f>
        <v>0</v>
      </c>
    </row>
    <row r="62" spans="1:10">
      <c r="A62" s="28" t="s">
        <v>53</v>
      </c>
      <c r="B62" s="19">
        <v>2016</v>
      </c>
      <c r="C62" s="19">
        <f>Planowanie!D18</f>
        <v>0</v>
      </c>
      <c r="D62" s="19" t="str">
        <f t="shared" si="2"/>
        <v/>
      </c>
      <c r="J62" s="19">
        <f>IF(Wniosek!A28&gt;"",1,0)</f>
        <v>0</v>
      </c>
    </row>
    <row r="63" spans="1:10">
      <c r="A63" s="28" t="s">
        <v>54</v>
      </c>
      <c r="B63" s="19">
        <v>2017</v>
      </c>
      <c r="C63" s="19">
        <f>Planowanie!E18</f>
        <v>0</v>
      </c>
      <c r="D63" s="19" t="str">
        <f t="shared" si="2"/>
        <v/>
      </c>
      <c r="J63" s="19">
        <f>SUM(J52:J62)</f>
        <v>1</v>
      </c>
    </row>
    <row r="64" spans="1:10">
      <c r="A64" s="28" t="s">
        <v>55</v>
      </c>
      <c r="B64" s="19">
        <v>2018</v>
      </c>
      <c r="C64" s="19">
        <f>Planowanie!F18</f>
        <v>0</v>
      </c>
      <c r="D64" s="19" t="str">
        <f t="shared" si="2"/>
        <v/>
      </c>
      <c r="F64" s="19" t="s">
        <v>228</v>
      </c>
      <c r="G64" s="19">
        <f>IF(Wniosek!A23&gt;"",1,0)</f>
        <v>0</v>
      </c>
    </row>
    <row r="65" spans="1:9">
      <c r="A65" s="28" t="s">
        <v>56</v>
      </c>
      <c r="B65" s="19">
        <v>2019</v>
      </c>
      <c r="C65" s="19">
        <f>Planowanie!G18</f>
        <v>0</v>
      </c>
      <c r="D65" s="19" t="str">
        <f t="shared" si="2"/>
        <v/>
      </c>
      <c r="G65" s="19">
        <f>IF(Wniosek!A24&gt;"",1,0)</f>
        <v>0</v>
      </c>
    </row>
    <row r="66" spans="1:9">
      <c r="A66" s="28" t="s">
        <v>57</v>
      </c>
      <c r="B66" s="19">
        <v>2020</v>
      </c>
      <c r="C66" s="19">
        <f>Planowanie!H18</f>
        <v>0</v>
      </c>
      <c r="D66" s="19" t="str">
        <f t="shared" si="2"/>
        <v/>
      </c>
      <c r="G66" s="19">
        <f>IF(Wniosek!A25&gt;"",1,0)</f>
        <v>0</v>
      </c>
    </row>
    <row r="67" spans="1:9">
      <c r="A67" s="28" t="s">
        <v>59</v>
      </c>
      <c r="G67" s="19">
        <f>IF(Wniosek!A26&gt;"",1,0)</f>
        <v>0</v>
      </c>
    </row>
    <row r="68" spans="1:9">
      <c r="A68" s="28" t="s">
        <v>60</v>
      </c>
      <c r="B68" s="19" t="s">
        <v>200</v>
      </c>
      <c r="G68" s="19">
        <f>IF(Wniosek!A27&gt;"",1,0)</f>
        <v>0</v>
      </c>
    </row>
    <row r="69" spans="1:9">
      <c r="A69" s="28" t="s">
        <v>61</v>
      </c>
      <c r="B69" s="19">
        <f>IF(Planowanie!B32="Edukacja:",1,0)</f>
        <v>0</v>
      </c>
      <c r="G69" s="19">
        <f>IF(Wniosek!A28&gt;"",1,0)</f>
        <v>0</v>
      </c>
    </row>
    <row r="70" spans="1:9">
      <c r="A70" s="28" t="s">
        <v>62</v>
      </c>
      <c r="B70" s="19">
        <f>IF(Planowanie!B33="Mieszkalnictwo:",1,0)</f>
        <v>0</v>
      </c>
      <c r="G70" s="19">
        <f>SUM(G64:G69)</f>
        <v>0</v>
      </c>
    </row>
    <row r="71" spans="1:9">
      <c r="A71" s="28" t="s">
        <v>63</v>
      </c>
      <c r="B71" s="19">
        <f>IF(Planowanie!B34="Praca:",1,0)</f>
        <v>0</v>
      </c>
      <c r="C71" s="19">
        <f>SUM(B69:B71)</f>
        <v>0</v>
      </c>
    </row>
    <row r="72" spans="1:9">
      <c r="A72" s="28" t="s">
        <v>64</v>
      </c>
      <c r="B72" s="19">
        <f>IF(Planowanie!B35="Zdrowie:",1,0)</f>
        <v>0</v>
      </c>
    </row>
    <row r="73" spans="1:9">
      <c r="A73" s="28" t="s">
        <v>65</v>
      </c>
    </row>
    <row r="74" spans="1:9">
      <c r="A74" s="28" t="s">
        <v>66</v>
      </c>
      <c r="B74" s="19" t="s">
        <v>201</v>
      </c>
    </row>
    <row r="75" spans="1:9">
      <c r="A75" s="28" t="s">
        <v>67</v>
      </c>
      <c r="B75" s="19">
        <f>IF(Planowanie!B18&gt;0,1,0)</f>
        <v>0</v>
      </c>
      <c r="C75" s="19">
        <f>IF(Planowanie!C18&gt;0,1,0)</f>
        <v>0</v>
      </c>
      <c r="D75" s="19">
        <f>IF(Planowanie!D18&gt;0,1,0)</f>
        <v>0</v>
      </c>
      <c r="E75" s="19">
        <f>IF(Planowanie!E18&gt;0,1,0)</f>
        <v>0</v>
      </c>
      <c r="F75" s="19">
        <f>IF(Planowanie!F18&gt;0,1,0)</f>
        <v>0</v>
      </c>
      <c r="G75" s="19">
        <f>IF(Planowanie!G18&gt;0,1,0)</f>
        <v>0</v>
      </c>
      <c r="H75" s="19">
        <f>IF(Planowanie!H18&gt;0,1,0)</f>
        <v>0</v>
      </c>
      <c r="I75" s="19">
        <f>SUM(B75:H75)</f>
        <v>0</v>
      </c>
    </row>
    <row r="76" spans="1:9">
      <c r="A76" s="28" t="s">
        <v>58</v>
      </c>
    </row>
    <row r="77" spans="1:9">
      <c r="B77" s="19" t="s">
        <v>202</v>
      </c>
    </row>
    <row r="78" spans="1:9">
      <c r="A78" s="19" t="s">
        <v>1</v>
      </c>
    </row>
    <row r="79" spans="1:9" ht="30">
      <c r="A79" s="29" t="s">
        <v>199</v>
      </c>
      <c r="B79" s="19">
        <f>IF(Planowanie!B24="Zwiększenie uczestnictwa w edukacji uczniów oraz studentów pochodzenia romskiego.",1,0)</f>
        <v>0</v>
      </c>
    </row>
    <row r="80" spans="1:9">
      <c r="A80" s="29" t="s">
        <v>2</v>
      </c>
    </row>
    <row r="81" spans="1:3" ht="30">
      <c r="A81" s="29" t="s">
        <v>195</v>
      </c>
      <c r="B81" s="19">
        <f>IF(Planowanie!B25="Zwiększenie efektywności działań zmierzających do poprawy stanu infrastruktury mieszkaniowej.",1,0)</f>
        <v>0</v>
      </c>
    </row>
    <row r="82" spans="1:3">
      <c r="A82" s="29" t="s">
        <v>3</v>
      </c>
    </row>
    <row r="83" spans="1:3" ht="30">
      <c r="A83" s="29" t="s">
        <v>196</v>
      </c>
      <c r="B83" s="19">
        <f>IF(Planowanie!B26="Podniesienie poziomu aktywności zawodowej Romów.",1,0)</f>
        <v>0</v>
      </c>
      <c r="C83" s="19">
        <f>SUM(B79:B83)</f>
        <v>0</v>
      </c>
    </row>
    <row r="84" spans="1:3">
      <c r="A84" s="29" t="s">
        <v>4</v>
      </c>
    </row>
    <row r="85" spans="1:3" ht="45">
      <c r="A85" s="29" t="s">
        <v>197</v>
      </c>
    </row>
    <row r="86" spans="1:3">
      <c r="A86" s="30" t="s">
        <v>198</v>
      </c>
    </row>
    <row r="88" spans="1:3">
      <c r="A88" s="19" t="s">
        <v>43</v>
      </c>
    </row>
    <row r="89" spans="1:3">
      <c r="A89" s="19" t="s">
        <v>78</v>
      </c>
    </row>
    <row r="90" spans="1:3">
      <c r="A90" s="19" t="s">
        <v>77</v>
      </c>
    </row>
    <row r="92" spans="1:3">
      <c r="A92" s="17" t="s">
        <v>137</v>
      </c>
      <c r="B92" s="19">
        <v>1</v>
      </c>
    </row>
    <row r="93" spans="1:3" ht="30">
      <c r="A93" s="29" t="s">
        <v>82</v>
      </c>
      <c r="B93" s="19">
        <v>2</v>
      </c>
      <c r="C93" s="25"/>
    </row>
    <row r="94" spans="1:3" ht="60">
      <c r="A94" s="29" t="s">
        <v>83</v>
      </c>
      <c r="B94" s="19" t="s">
        <v>137</v>
      </c>
      <c r="C94" s="25"/>
    </row>
    <row r="95" spans="1:3" ht="45">
      <c r="A95" s="29" t="s">
        <v>84</v>
      </c>
      <c r="B95" s="19" t="s">
        <v>137</v>
      </c>
      <c r="C95" s="25"/>
    </row>
    <row r="96" spans="1:3" ht="30">
      <c r="A96" s="29" t="s">
        <v>85</v>
      </c>
      <c r="B96" s="19" t="s">
        <v>137</v>
      </c>
      <c r="C96" s="25"/>
    </row>
    <row r="97" spans="1:3" ht="60">
      <c r="A97" s="29" t="s">
        <v>86</v>
      </c>
      <c r="B97" s="19" t="s">
        <v>137</v>
      </c>
      <c r="C97" s="25"/>
    </row>
    <row r="98" spans="1:3" ht="45">
      <c r="A98" s="29" t="s">
        <v>87</v>
      </c>
      <c r="B98" s="19" t="s">
        <v>137</v>
      </c>
      <c r="C98" s="25"/>
    </row>
    <row r="99" spans="1:3" ht="75">
      <c r="A99" s="29" t="s">
        <v>88</v>
      </c>
      <c r="B99" s="19" t="s">
        <v>137</v>
      </c>
      <c r="C99" s="25"/>
    </row>
    <row r="100" spans="1:3" ht="30">
      <c r="A100" s="29" t="s">
        <v>89</v>
      </c>
      <c r="B100" s="19" t="s">
        <v>137</v>
      </c>
      <c r="C100" s="25"/>
    </row>
    <row r="101" spans="1:3" ht="60">
      <c r="A101" s="29" t="s">
        <v>90</v>
      </c>
      <c r="B101" s="19" t="s">
        <v>137</v>
      </c>
      <c r="C101" s="25"/>
    </row>
    <row r="102" spans="1:3" ht="30">
      <c r="A102" s="29" t="s">
        <v>91</v>
      </c>
      <c r="B102" s="19" t="s">
        <v>137</v>
      </c>
      <c r="C102" s="25"/>
    </row>
    <row r="103" spans="1:3" ht="30">
      <c r="A103" s="29" t="s">
        <v>92</v>
      </c>
      <c r="B103" s="19" t="s">
        <v>137</v>
      </c>
      <c r="C103" s="25"/>
    </row>
    <row r="104" spans="1:3" ht="45">
      <c r="A104" s="29" t="s">
        <v>93</v>
      </c>
      <c r="B104" s="19" t="s">
        <v>137</v>
      </c>
      <c r="C104" s="25"/>
    </row>
    <row r="105" spans="1:3" ht="45">
      <c r="A105" s="29" t="s">
        <v>94</v>
      </c>
      <c r="B105" s="19" t="s">
        <v>137</v>
      </c>
      <c r="C105" s="25"/>
    </row>
    <row r="106" spans="1:3">
      <c r="A106" s="31" t="s">
        <v>79</v>
      </c>
      <c r="B106" s="31"/>
      <c r="C106" s="25"/>
    </row>
    <row r="107" spans="1:3" ht="30">
      <c r="A107" s="29" t="s">
        <v>95</v>
      </c>
      <c r="B107" s="31" t="s">
        <v>2</v>
      </c>
      <c r="C107" s="25"/>
    </row>
    <row r="108" spans="1:3" ht="45">
      <c r="A108" s="29" t="s">
        <v>96</v>
      </c>
      <c r="B108" s="31" t="s">
        <v>2</v>
      </c>
      <c r="C108" s="25"/>
    </row>
    <row r="109" spans="1:3" ht="45">
      <c r="A109" s="29" t="s">
        <v>97</v>
      </c>
      <c r="B109" s="31" t="s">
        <v>2</v>
      </c>
      <c r="C109" s="25"/>
    </row>
    <row r="110" spans="1:3">
      <c r="A110" s="31" t="s">
        <v>80</v>
      </c>
      <c r="C110" s="25"/>
    </row>
    <row r="111" spans="1:3" ht="30">
      <c r="A111" s="29" t="s">
        <v>98</v>
      </c>
      <c r="C111" s="25"/>
    </row>
    <row r="112" spans="1:3" ht="30">
      <c r="A112" s="29" t="s">
        <v>99</v>
      </c>
      <c r="C112" s="25"/>
    </row>
    <row r="113" spans="1:3" ht="75">
      <c r="A113" s="29" t="s">
        <v>100</v>
      </c>
      <c r="C113" s="25"/>
    </row>
    <row r="114" spans="1:3">
      <c r="A114" s="29" t="s">
        <v>101</v>
      </c>
      <c r="C114" s="25"/>
    </row>
    <row r="115" spans="1:3" ht="105">
      <c r="A115" s="29" t="s">
        <v>102</v>
      </c>
      <c r="C115" s="25"/>
    </row>
    <row r="116" spans="1:3" ht="75">
      <c r="A116" s="29" t="s">
        <v>103</v>
      </c>
      <c r="C116" s="25"/>
    </row>
    <row r="117" spans="1:3" ht="30">
      <c r="A117" s="29" t="s">
        <v>104</v>
      </c>
      <c r="C117" s="25"/>
    </row>
    <row r="118" spans="1:3" ht="75">
      <c r="A118" s="29" t="s">
        <v>105</v>
      </c>
      <c r="C118" s="25"/>
    </row>
    <row r="119" spans="1:3" ht="45">
      <c r="A119" s="29" t="s">
        <v>106</v>
      </c>
      <c r="C119" s="25"/>
    </row>
    <row r="120" spans="1:3" ht="33.75" customHeight="1">
      <c r="A120" s="32" t="s">
        <v>107</v>
      </c>
      <c r="C120" s="25"/>
    </row>
    <row r="121" spans="1:3">
      <c r="A121" s="31" t="s">
        <v>81</v>
      </c>
      <c r="C121" s="25"/>
    </row>
    <row r="122" spans="1:3" ht="60">
      <c r="A122" s="29" t="s">
        <v>108</v>
      </c>
      <c r="C122" s="25"/>
    </row>
    <row r="123" spans="1:3" ht="30">
      <c r="A123" s="29" t="s">
        <v>109</v>
      </c>
      <c r="C123" s="25"/>
    </row>
    <row r="124" spans="1:3" ht="60">
      <c r="A124" s="29" t="s">
        <v>110</v>
      </c>
      <c r="C124" s="25"/>
    </row>
    <row r="125" spans="1:3" ht="45">
      <c r="A125" s="29" t="s">
        <v>111</v>
      </c>
      <c r="C125" s="25"/>
    </row>
    <row r="126" spans="1:3">
      <c r="A126" s="29" t="s">
        <v>112</v>
      </c>
      <c r="C126" s="25"/>
    </row>
    <row r="127" spans="1:3" ht="45">
      <c r="A127" s="29" t="s">
        <v>113</v>
      </c>
      <c r="C127" s="25"/>
    </row>
    <row r="128" spans="1:3">
      <c r="A128" s="29" t="s">
        <v>114</v>
      </c>
      <c r="C128" s="25"/>
    </row>
    <row r="129" spans="1:23" ht="30">
      <c r="A129" s="29" t="s">
        <v>115</v>
      </c>
      <c r="C129" s="25"/>
    </row>
    <row r="130" spans="1:23" ht="30">
      <c r="A130" s="29" t="s">
        <v>116</v>
      </c>
      <c r="C130" s="25"/>
    </row>
    <row r="131" spans="1:23">
      <c r="A131" s="29" t="s">
        <v>117</v>
      </c>
      <c r="C131" s="25"/>
    </row>
    <row r="132" spans="1:23" ht="45">
      <c r="A132" s="29" t="s">
        <v>118</v>
      </c>
      <c r="C132" s="25"/>
    </row>
    <row r="133" spans="1:23" ht="45">
      <c r="A133" s="29" t="s">
        <v>119</v>
      </c>
      <c r="C133" s="25"/>
    </row>
    <row r="134" spans="1:23" ht="45">
      <c r="A134" s="29" t="s">
        <v>120</v>
      </c>
      <c r="C134" s="25"/>
    </row>
    <row r="135" spans="1:23" ht="30">
      <c r="A135" s="29" t="s">
        <v>121</v>
      </c>
      <c r="C135" s="25"/>
    </row>
    <row r="136" spans="1:23" ht="30">
      <c r="A136" s="29" t="s">
        <v>122</v>
      </c>
      <c r="C136" s="25"/>
    </row>
    <row r="137" spans="1:23">
      <c r="A137" s="33"/>
    </row>
    <row r="138" spans="1:23">
      <c r="A138" s="17" t="s">
        <v>1</v>
      </c>
    </row>
    <row r="139" spans="1:23">
      <c r="A139" s="17" t="s">
        <v>2</v>
      </c>
    </row>
    <row r="140" spans="1:23">
      <c r="A140" s="17" t="s">
        <v>3</v>
      </c>
    </row>
    <row r="141" spans="1:23">
      <c r="A141" s="17" t="s">
        <v>4</v>
      </c>
    </row>
    <row r="142" spans="1:23">
      <c r="B142" s="19" t="s">
        <v>145</v>
      </c>
      <c r="C142" s="19" t="s">
        <v>146</v>
      </c>
      <c r="D142" s="19" t="s">
        <v>147</v>
      </c>
      <c r="E142" s="19" t="s">
        <v>148</v>
      </c>
      <c r="F142" s="19" t="s">
        <v>145</v>
      </c>
      <c r="G142" s="19" t="s">
        <v>146</v>
      </c>
      <c r="H142" s="19" t="s">
        <v>147</v>
      </c>
      <c r="I142" s="19" t="s">
        <v>148</v>
      </c>
      <c r="J142" s="35" t="s">
        <v>145</v>
      </c>
      <c r="K142" s="35" t="s">
        <v>146</v>
      </c>
      <c r="L142" s="35" t="s">
        <v>147</v>
      </c>
      <c r="M142" s="35" t="s">
        <v>148</v>
      </c>
      <c r="N142" s="35" t="s">
        <v>145</v>
      </c>
      <c r="O142" s="35" t="s">
        <v>146</v>
      </c>
      <c r="P142" s="35" t="s">
        <v>147</v>
      </c>
      <c r="Q142" s="35" t="s">
        <v>148</v>
      </c>
    </row>
    <row r="143" spans="1:23">
      <c r="A143" s="34" t="s">
        <v>144</v>
      </c>
      <c r="B143" s="19" t="str">
        <f>IF(' Wniosek-kosztorys'!A18="EDUKACJA",' Wniosek-kosztorys'!G18,"")</f>
        <v/>
      </c>
      <c r="C143" s="19" t="str">
        <f>IF(' Wniosek-kosztorys'!A18="MIESZKALNICTWO",' Wniosek-kosztorys'!G18,"")</f>
        <v/>
      </c>
      <c r="D143" s="19" t="str">
        <f>IF(' Wniosek-kosztorys'!A18="PRACA",' Wniosek-kosztorys'!G18,"")</f>
        <v/>
      </c>
      <c r="E143" s="19" t="str">
        <f>IF(' Wniosek-kosztorys'!A18="ZDROWIE",' Wniosek-kosztorys'!G18,"")</f>
        <v/>
      </c>
      <c r="F143" s="19" t="str">
        <f>IF(' Wniosek-kosztorys'!A18="EDUKACJA",' Wniosek-kosztorys'!H18,"")</f>
        <v/>
      </c>
      <c r="G143" s="19" t="str">
        <f>IF(' Wniosek-kosztorys'!A18="MIESZKALNICTWO",' Wniosek-kosztorys'!H18,"")</f>
        <v/>
      </c>
      <c r="H143" s="19" t="str">
        <f>IF(' Wniosek-kosztorys'!A18="PRACA",' Wniosek-kosztorys'!H18,"")</f>
        <v/>
      </c>
      <c r="I143" s="19" t="str">
        <f>IF(' Wniosek-kosztorys'!A18="ZDROWIE",' Wniosek-kosztorys'!H18,"")</f>
        <v/>
      </c>
      <c r="J143" s="19" t="str">
        <f>IF('Spr.wydatki '!A26="EDUKACJA",'Spr.wydatki '!F26,"")</f>
        <v/>
      </c>
      <c r="K143" s="36" t="str">
        <f>IF('Spr.wydatki '!A26="MIESZKALNICTWO",'Spr.wydatki '!F26,"")</f>
        <v/>
      </c>
      <c r="L143" s="36" t="str">
        <f>IF('Spr.wydatki '!A26="PRACA",'Spr.wydatki '!F26,"")</f>
        <v/>
      </c>
      <c r="M143" s="36" t="str">
        <f>IF('Spr.wydatki '!A26="ZDROWIE",'Spr.wydatki '!F26,"")</f>
        <v/>
      </c>
      <c r="N143" s="36" t="str">
        <f>IF('Spr.wydatki '!A26="EDUKACJA",'Spr.wydatki '!G26,"")</f>
        <v/>
      </c>
      <c r="O143" s="36" t="str">
        <f>IF('Spr.wydatki '!A26="MIESZKALNICTWO",'Spr.wydatki '!G26,"")</f>
        <v/>
      </c>
      <c r="P143" s="36" t="str">
        <f>IF('Spr.wydatki '!A26="PRACA",'Spr.wydatki '!G26,"")</f>
        <v/>
      </c>
      <c r="Q143" s="36" t="str">
        <f>IF('Spr.wydatki '!A26="ZDROWIE",'Spr.wydatki '!G26,"")</f>
        <v/>
      </c>
      <c r="R143" s="19" t="b">
        <f>AND(' Wniosek-kosztorys'!A18&gt;"",' Wniosek-kosztorys'!B18&gt;"",' Wniosek-kosztorys'!E18&gt;"",' Wniosek-kosztorys'!I18&gt;0)</f>
        <v>0</v>
      </c>
      <c r="S143" s="19" t="b">
        <f>AND(' Wniosek-kosztorys'!A18="",' Wniosek-kosztorys'!B18="",' Wniosek-kosztorys'!E18="",' Wniosek-kosztorys'!I18=0)</f>
        <v>1</v>
      </c>
      <c r="T143" s="19">
        <f>IF(R143=TRUE,0,1)</f>
        <v>1</v>
      </c>
      <c r="U143" s="19">
        <f>IF(S143=TRUE,0,1)</f>
        <v>0</v>
      </c>
      <c r="V143" s="19">
        <f>SUM(T143:U143)</f>
        <v>1</v>
      </c>
      <c r="W143" s="26">
        <v>1</v>
      </c>
    </row>
    <row r="144" spans="1:23">
      <c r="A144" s="17" t="s">
        <v>248</v>
      </c>
      <c r="B144" s="19" t="str">
        <f>IF(' Wniosek-kosztorys'!A19="EDUKACJA",' Wniosek-kosztorys'!G19,"")</f>
        <v/>
      </c>
      <c r="C144" s="19" t="str">
        <f>IF(' Wniosek-kosztorys'!A19="MIESZKALNICTWO",' Wniosek-kosztorys'!G19,"")</f>
        <v/>
      </c>
      <c r="D144" s="19" t="str">
        <f>IF(' Wniosek-kosztorys'!A19="PRACA",' Wniosek-kosztorys'!G19,"")</f>
        <v/>
      </c>
      <c r="E144" s="19" t="str">
        <f>IF(' Wniosek-kosztorys'!A19="ZDROWIE",' Wniosek-kosztorys'!G19,"")</f>
        <v/>
      </c>
      <c r="F144" s="19" t="str">
        <f>IF(' Wniosek-kosztorys'!A19="EDUKACJA",' Wniosek-kosztorys'!H19,"")</f>
        <v/>
      </c>
      <c r="G144" s="19" t="str">
        <f>IF(' Wniosek-kosztorys'!A19="MIESZKALNICTWO",' Wniosek-kosztorys'!H19,"")</f>
        <v/>
      </c>
      <c r="H144" s="19" t="str">
        <f>IF(' Wniosek-kosztorys'!A19="PRACA",' Wniosek-kosztorys'!H19,"")</f>
        <v/>
      </c>
      <c r="I144" s="19" t="str">
        <f>IF(' Wniosek-kosztorys'!A19="ZDROWIE",' Wniosek-kosztorys'!H19,"")</f>
        <v/>
      </c>
      <c r="J144" s="19" t="str">
        <f>IF('Spr.wydatki '!A27="EDUKACJA",'Spr.wydatki '!F27,"")</f>
        <v/>
      </c>
      <c r="K144" s="36" t="str">
        <f>IF('Spr.wydatki '!A27="MIESZKALNICTWO",'Spr.wydatki '!F27,"")</f>
        <v/>
      </c>
      <c r="L144" s="36" t="str">
        <f>IF('Spr.wydatki '!A27="PRACA",'Spr.wydatki '!F27,"")</f>
        <v/>
      </c>
      <c r="M144" s="36" t="str">
        <f>IF('Spr.wydatki '!A27="ZDROWIE",'Spr.wydatki '!F27,"")</f>
        <v/>
      </c>
      <c r="N144" s="36" t="str">
        <f>IF('Spr.wydatki '!A27="EDUKACJA",'Spr.wydatki '!G27,"")</f>
        <v/>
      </c>
      <c r="O144" s="36" t="str">
        <f>IF('Spr.wydatki '!A27="MIESZKALNICTWO",'Spr.wydatki '!G27,"")</f>
        <v/>
      </c>
      <c r="P144" s="36" t="str">
        <f>IF('Spr.wydatki '!A27="PRACA",'Spr.wydatki '!G27,"")</f>
        <v/>
      </c>
      <c r="Q144" s="36" t="str">
        <f>IF('Spr.wydatki '!A27="ZDROWIE",'Spr.wydatki '!G27,"")</f>
        <v/>
      </c>
      <c r="R144" s="19" t="b">
        <f>AND(' Wniosek-kosztorys'!A19&gt;"",' Wniosek-kosztorys'!B19&gt;"",' Wniosek-kosztorys'!E19&gt;"",' Wniosek-kosztorys'!I19&gt;0)</f>
        <v>0</v>
      </c>
      <c r="S144" s="19" t="b">
        <f>AND(' Wniosek-kosztorys'!A19="",' Wniosek-kosztorys'!B19="",' Wniosek-kosztorys'!E19="",' Wniosek-kosztorys'!I19=0)</f>
        <v>1</v>
      </c>
      <c r="T144" s="19">
        <f t="shared" ref="T144:T207" si="3">IF(R144=TRUE,0,1)</f>
        <v>1</v>
      </c>
      <c r="U144" s="19">
        <f t="shared" ref="U144:U207" si="4">IF(S144=TRUE,0,1)</f>
        <v>0</v>
      </c>
      <c r="V144" s="19">
        <f t="shared" ref="V144:V207" si="5">SUM(T144:U144)</f>
        <v>1</v>
      </c>
      <c r="W144" s="26">
        <v>2</v>
      </c>
    </row>
    <row r="145" spans="1:23">
      <c r="A145" s="19" t="s">
        <v>250</v>
      </c>
      <c r="B145" s="19" t="str">
        <f>IF(' Wniosek-kosztorys'!A20="EDUKACJA",' Wniosek-kosztorys'!G20,"")</f>
        <v/>
      </c>
      <c r="C145" s="19" t="str">
        <f>IF(' Wniosek-kosztorys'!A20="MIESZKALNICTWO",' Wniosek-kosztorys'!G20,"")</f>
        <v/>
      </c>
      <c r="D145" s="19" t="str">
        <f>IF(' Wniosek-kosztorys'!A20="PRACA",' Wniosek-kosztorys'!G20,"")</f>
        <v/>
      </c>
      <c r="E145" s="19" t="str">
        <f>IF(' Wniosek-kosztorys'!A20="ZDROWIE",' Wniosek-kosztorys'!G20,"")</f>
        <v/>
      </c>
      <c r="F145" s="19" t="str">
        <f>IF(' Wniosek-kosztorys'!A20="EDUKACJA",' Wniosek-kosztorys'!H20,"")</f>
        <v/>
      </c>
      <c r="G145" s="19" t="str">
        <f>IF(' Wniosek-kosztorys'!A20="MIESZKALNICTWO",' Wniosek-kosztorys'!H20,"")</f>
        <v/>
      </c>
      <c r="H145" s="19" t="str">
        <f>IF(' Wniosek-kosztorys'!A20="PRACA",' Wniosek-kosztorys'!H20,"")</f>
        <v/>
      </c>
      <c r="I145" s="19" t="str">
        <f>IF(' Wniosek-kosztorys'!A20="ZDROWIE",' Wniosek-kosztorys'!H20,"")</f>
        <v/>
      </c>
      <c r="J145" s="19" t="str">
        <f>IF('Spr.wydatki '!A28="EDUKACJA",'Spr.wydatki '!F28,"")</f>
        <v/>
      </c>
      <c r="K145" s="36" t="str">
        <f>IF('Spr.wydatki '!A28="MIESZKALNICTWO",'Spr.wydatki '!F28,"")</f>
        <v/>
      </c>
      <c r="L145" s="36" t="str">
        <f>IF('Spr.wydatki '!A28="PRACA",'Spr.wydatki '!F28,"")</f>
        <v/>
      </c>
      <c r="M145" s="36" t="str">
        <f>IF('Spr.wydatki '!A28="ZDROWIE",'Spr.wydatki '!F28,"")</f>
        <v/>
      </c>
      <c r="N145" s="36" t="str">
        <f>IF('Spr.wydatki '!A28="EDUKACJA",'Spr.wydatki '!G28,"")</f>
        <v/>
      </c>
      <c r="O145" s="36" t="str">
        <f>IF('Spr.wydatki '!A28="MIESZKALNICTWO",'Spr.wydatki '!G28,"")</f>
        <v/>
      </c>
      <c r="P145" s="36" t="str">
        <f>IF('Spr.wydatki '!A28="PRACA",'Spr.wydatki '!G28,"")</f>
        <v/>
      </c>
      <c r="Q145" s="36" t="str">
        <f>IF('Spr.wydatki '!A28="ZDROWIE",'Spr.wydatki '!G28,"")</f>
        <v/>
      </c>
      <c r="R145" s="19" t="b">
        <f>AND(' Wniosek-kosztorys'!A20&gt;"",' Wniosek-kosztorys'!B20&gt;"",' Wniosek-kosztorys'!E20&gt;"",' Wniosek-kosztorys'!I20&gt;0)</f>
        <v>0</v>
      </c>
      <c r="S145" s="19" t="b">
        <f>AND(' Wniosek-kosztorys'!A20="",' Wniosek-kosztorys'!B20="",' Wniosek-kosztorys'!E20="",' Wniosek-kosztorys'!I20=0)</f>
        <v>1</v>
      </c>
      <c r="T145" s="19">
        <f t="shared" si="3"/>
        <v>1</v>
      </c>
      <c r="U145" s="19">
        <f t="shared" si="4"/>
        <v>0</v>
      </c>
      <c r="V145" s="19">
        <f t="shared" si="5"/>
        <v>1</v>
      </c>
      <c r="W145" s="26">
        <v>3</v>
      </c>
    </row>
    <row r="146" spans="1:23">
      <c r="A146" s="19" t="s">
        <v>249</v>
      </c>
      <c r="B146" s="19" t="str">
        <f>IF(' Wniosek-kosztorys'!A21="EDUKACJA",' Wniosek-kosztorys'!G21,"")</f>
        <v/>
      </c>
      <c r="C146" s="19" t="str">
        <f>IF(' Wniosek-kosztorys'!A21="MIESZKALNICTWO",' Wniosek-kosztorys'!G21,"")</f>
        <v/>
      </c>
      <c r="D146" s="19" t="str">
        <f>IF(' Wniosek-kosztorys'!A21="PRACA",' Wniosek-kosztorys'!G21,"")</f>
        <v/>
      </c>
      <c r="E146" s="19" t="str">
        <f>IF(' Wniosek-kosztorys'!A21="ZDROWIE",' Wniosek-kosztorys'!G21,"")</f>
        <v/>
      </c>
      <c r="F146" s="19" t="str">
        <f>IF(' Wniosek-kosztorys'!A21="EDUKACJA",' Wniosek-kosztorys'!H21,"")</f>
        <v/>
      </c>
      <c r="G146" s="19" t="str">
        <f>IF(' Wniosek-kosztorys'!A21="MIESZKALNICTWO",' Wniosek-kosztorys'!H21,"")</f>
        <v/>
      </c>
      <c r="H146" s="19" t="str">
        <f>IF(' Wniosek-kosztorys'!A21="PRACA",' Wniosek-kosztorys'!H21,"")</f>
        <v/>
      </c>
      <c r="I146" s="19" t="str">
        <f>IF(' Wniosek-kosztorys'!A21="ZDROWIE",' Wniosek-kosztorys'!H21,"")</f>
        <v/>
      </c>
      <c r="J146" s="19" t="str">
        <f>IF('Spr.wydatki '!A29="EDUKACJA",'Spr.wydatki '!F29,"")</f>
        <v/>
      </c>
      <c r="K146" s="36" t="str">
        <f>IF('Spr.wydatki '!A29="MIESZKALNICTWO",'Spr.wydatki '!F29,"")</f>
        <v/>
      </c>
      <c r="L146" s="36" t="str">
        <f>IF('Spr.wydatki '!A29="PRACA",'Spr.wydatki '!F29,"")</f>
        <v/>
      </c>
      <c r="M146" s="36" t="str">
        <f>IF('Spr.wydatki '!A29="ZDROWIE",'Spr.wydatki '!F29,"")</f>
        <v/>
      </c>
      <c r="N146" s="36" t="str">
        <f>IF('Spr.wydatki '!A29="EDUKACJA",'Spr.wydatki '!G29,"")</f>
        <v/>
      </c>
      <c r="O146" s="36" t="str">
        <f>IF('Spr.wydatki '!A29="MIESZKALNICTWO",'Spr.wydatki '!G29,"")</f>
        <v/>
      </c>
      <c r="P146" s="36" t="str">
        <f>IF('Spr.wydatki '!A29="PRACA",'Spr.wydatki '!G29,"")</f>
        <v/>
      </c>
      <c r="Q146" s="36" t="str">
        <f>IF('Spr.wydatki '!A29="ZDROWIE",'Spr.wydatki '!G29,"")</f>
        <v/>
      </c>
      <c r="R146" s="19" t="b">
        <f>AND(' Wniosek-kosztorys'!A21&gt;"",' Wniosek-kosztorys'!B21&gt;"",' Wniosek-kosztorys'!E21&gt;"",' Wniosek-kosztorys'!I21&gt;0)</f>
        <v>0</v>
      </c>
      <c r="S146" s="19" t="b">
        <f>AND(' Wniosek-kosztorys'!A21="",' Wniosek-kosztorys'!B21="",' Wniosek-kosztorys'!E21="",' Wniosek-kosztorys'!I21=0)</f>
        <v>1</v>
      </c>
      <c r="T146" s="19">
        <f t="shared" si="3"/>
        <v>1</v>
      </c>
      <c r="U146" s="19">
        <f t="shared" si="4"/>
        <v>0</v>
      </c>
      <c r="V146" s="19">
        <f t="shared" si="5"/>
        <v>1</v>
      </c>
      <c r="W146" s="26">
        <v>4</v>
      </c>
    </row>
    <row r="147" spans="1:23">
      <c r="A147" s="19" t="s">
        <v>255</v>
      </c>
      <c r="B147" s="19" t="str">
        <f>IF(' Wniosek-kosztorys'!A22="EDUKACJA",' Wniosek-kosztorys'!G22,"")</f>
        <v/>
      </c>
      <c r="C147" s="19" t="str">
        <f>IF(' Wniosek-kosztorys'!A22="MIESZKALNICTWO",' Wniosek-kosztorys'!G22,"")</f>
        <v/>
      </c>
      <c r="D147" s="19" t="str">
        <f>IF(' Wniosek-kosztorys'!A22="PRACA",' Wniosek-kosztorys'!G22,"")</f>
        <v/>
      </c>
      <c r="E147" s="19" t="str">
        <f>IF(' Wniosek-kosztorys'!A22="ZDROWIE",' Wniosek-kosztorys'!G22,"")</f>
        <v/>
      </c>
      <c r="F147" s="19" t="str">
        <f>IF(' Wniosek-kosztorys'!A22="EDUKACJA",' Wniosek-kosztorys'!H22,"")</f>
        <v/>
      </c>
      <c r="G147" s="19" t="str">
        <f>IF(' Wniosek-kosztorys'!A22="MIESZKALNICTWO",' Wniosek-kosztorys'!H22,"")</f>
        <v/>
      </c>
      <c r="H147" s="19" t="str">
        <f>IF(' Wniosek-kosztorys'!A22="PRACA",' Wniosek-kosztorys'!H22,"")</f>
        <v/>
      </c>
      <c r="I147" s="19" t="str">
        <f>IF(' Wniosek-kosztorys'!A22="ZDROWIE",' Wniosek-kosztorys'!H22,"")</f>
        <v/>
      </c>
      <c r="J147" s="19" t="str">
        <f>IF('Spr.wydatki '!A30="EDUKACJA",'Spr.wydatki '!F30,"")</f>
        <v/>
      </c>
      <c r="K147" s="36" t="str">
        <f>IF('Spr.wydatki '!A30="MIESZKALNICTWO",'Spr.wydatki '!F30,"")</f>
        <v/>
      </c>
      <c r="L147" s="36" t="str">
        <f>IF('Spr.wydatki '!A30="PRACA",'Spr.wydatki '!F30,"")</f>
        <v/>
      </c>
      <c r="M147" s="36" t="str">
        <f>IF('Spr.wydatki '!A30="ZDROWIE",'Spr.wydatki '!F30,"")</f>
        <v/>
      </c>
      <c r="N147" s="36" t="str">
        <f>IF('Spr.wydatki '!A30="EDUKACJA",'Spr.wydatki '!G30,"")</f>
        <v/>
      </c>
      <c r="O147" s="36" t="str">
        <f>IF('Spr.wydatki '!A30="MIESZKALNICTWO",'Spr.wydatki '!G30,"")</f>
        <v/>
      </c>
      <c r="P147" s="36" t="str">
        <f>IF('Spr.wydatki '!A30="PRACA",'Spr.wydatki '!G30,"")</f>
        <v/>
      </c>
      <c r="Q147" s="36" t="str">
        <f>IF('Spr.wydatki '!A30="ZDROWIE",'Spr.wydatki '!G30,"")</f>
        <v/>
      </c>
      <c r="R147" s="19" t="b">
        <f>AND(' Wniosek-kosztorys'!A22&gt;"",' Wniosek-kosztorys'!B22&gt;"",' Wniosek-kosztorys'!E22&gt;"",' Wniosek-kosztorys'!I22&gt;0)</f>
        <v>0</v>
      </c>
      <c r="S147" s="19" t="b">
        <f>AND(' Wniosek-kosztorys'!A22="",' Wniosek-kosztorys'!B22="",' Wniosek-kosztorys'!E22="",' Wniosek-kosztorys'!I22=0)</f>
        <v>1</v>
      </c>
      <c r="T147" s="19">
        <f t="shared" si="3"/>
        <v>1</v>
      </c>
      <c r="U147" s="19">
        <f t="shared" si="4"/>
        <v>0</v>
      </c>
      <c r="V147" s="19">
        <f t="shared" si="5"/>
        <v>1</v>
      </c>
      <c r="W147" s="26">
        <v>5</v>
      </c>
    </row>
    <row r="148" spans="1:23">
      <c r="A148" s="19" t="s">
        <v>251</v>
      </c>
      <c r="B148" s="19" t="str">
        <f>IF(' Wniosek-kosztorys'!A23="EDUKACJA",' Wniosek-kosztorys'!G23,"")</f>
        <v/>
      </c>
      <c r="C148" s="19" t="str">
        <f>IF(' Wniosek-kosztorys'!A23="MIESZKALNICTWO",' Wniosek-kosztorys'!G23,"")</f>
        <v/>
      </c>
      <c r="D148" s="19" t="str">
        <f>IF(' Wniosek-kosztorys'!A23="PRACA",' Wniosek-kosztorys'!G23,"")</f>
        <v/>
      </c>
      <c r="E148" s="19" t="str">
        <f>IF(' Wniosek-kosztorys'!A23="ZDROWIE",' Wniosek-kosztorys'!G23,"")</f>
        <v/>
      </c>
      <c r="F148" s="19" t="str">
        <f>IF(' Wniosek-kosztorys'!A23="EDUKACJA",' Wniosek-kosztorys'!H23,"")</f>
        <v/>
      </c>
      <c r="G148" s="19" t="str">
        <f>IF(' Wniosek-kosztorys'!A23="MIESZKALNICTWO",' Wniosek-kosztorys'!H23,"")</f>
        <v/>
      </c>
      <c r="H148" s="19" t="str">
        <f>IF(' Wniosek-kosztorys'!A23="PRACA",' Wniosek-kosztorys'!H23,"")</f>
        <v/>
      </c>
      <c r="I148" s="19" t="str">
        <f>IF(' Wniosek-kosztorys'!A23="ZDROWIE",' Wniosek-kosztorys'!H23,"")</f>
        <v/>
      </c>
      <c r="J148" s="19" t="str">
        <f>IF('Spr.wydatki '!A31="EDUKACJA",'Spr.wydatki '!F31,"")</f>
        <v/>
      </c>
      <c r="K148" s="36" t="str">
        <f>IF('Spr.wydatki '!A31="MIESZKALNICTWO",'Spr.wydatki '!F31,"")</f>
        <v/>
      </c>
      <c r="L148" s="36" t="str">
        <f>IF('Spr.wydatki '!A31="PRACA",'Spr.wydatki '!F31,"")</f>
        <v/>
      </c>
      <c r="M148" s="36" t="str">
        <f>IF('Spr.wydatki '!A31="ZDROWIE",'Spr.wydatki '!F31,"")</f>
        <v/>
      </c>
      <c r="N148" s="36" t="str">
        <f>IF('Spr.wydatki '!A31="EDUKACJA",'Spr.wydatki '!G31,"")</f>
        <v/>
      </c>
      <c r="O148" s="36" t="str">
        <f>IF('Spr.wydatki '!A31="MIESZKALNICTWO",'Spr.wydatki '!G31,"")</f>
        <v/>
      </c>
      <c r="P148" s="36" t="str">
        <f>IF('Spr.wydatki '!A31="PRACA",'Spr.wydatki '!G31,"")</f>
        <v/>
      </c>
      <c r="Q148" s="36" t="str">
        <f>IF('Spr.wydatki '!A31="ZDROWIE",'Spr.wydatki '!G31,"")</f>
        <v/>
      </c>
      <c r="R148" s="19" t="b">
        <f>AND(' Wniosek-kosztorys'!A23&gt;"",' Wniosek-kosztorys'!B23&gt;"",' Wniosek-kosztorys'!E23&gt;"",' Wniosek-kosztorys'!I23&gt;0)</f>
        <v>0</v>
      </c>
      <c r="S148" s="19" t="b">
        <f>AND(' Wniosek-kosztorys'!A23="",' Wniosek-kosztorys'!B23="",' Wniosek-kosztorys'!E23="",' Wniosek-kosztorys'!I23=0)</f>
        <v>1</v>
      </c>
      <c r="T148" s="19">
        <f t="shared" si="3"/>
        <v>1</v>
      </c>
      <c r="U148" s="19">
        <f t="shared" si="4"/>
        <v>0</v>
      </c>
      <c r="V148" s="19">
        <f t="shared" si="5"/>
        <v>1</v>
      </c>
      <c r="W148" s="26">
        <v>6</v>
      </c>
    </row>
    <row r="149" spans="1:23">
      <c r="A149" s="19" t="s">
        <v>253</v>
      </c>
      <c r="B149" s="19" t="str">
        <f>IF(' Wniosek-kosztorys'!A24="EDUKACJA",' Wniosek-kosztorys'!G24,"")</f>
        <v/>
      </c>
      <c r="C149" s="19" t="str">
        <f>IF(' Wniosek-kosztorys'!A24="MIESZKALNICTWO",' Wniosek-kosztorys'!G24,"")</f>
        <v/>
      </c>
      <c r="D149" s="19" t="str">
        <f>IF(' Wniosek-kosztorys'!A24="PRACA",' Wniosek-kosztorys'!G24,"")</f>
        <v/>
      </c>
      <c r="E149" s="19" t="str">
        <f>IF(' Wniosek-kosztorys'!A24="ZDROWIE",' Wniosek-kosztorys'!G24,"")</f>
        <v/>
      </c>
      <c r="F149" s="19" t="str">
        <f>IF(' Wniosek-kosztorys'!A24="EDUKACJA",' Wniosek-kosztorys'!H24,"")</f>
        <v/>
      </c>
      <c r="G149" s="19" t="str">
        <f>IF(' Wniosek-kosztorys'!A24="MIESZKALNICTWO",' Wniosek-kosztorys'!H24,"")</f>
        <v/>
      </c>
      <c r="H149" s="19" t="str">
        <f>IF(' Wniosek-kosztorys'!A24="PRACA",' Wniosek-kosztorys'!H24,"")</f>
        <v/>
      </c>
      <c r="I149" s="19" t="str">
        <f>IF(' Wniosek-kosztorys'!A24="ZDROWIE",' Wniosek-kosztorys'!H24,"")</f>
        <v/>
      </c>
      <c r="J149" s="19" t="str">
        <f>IF('Spr.wydatki '!A32="EDUKACJA",'Spr.wydatki '!F32,"")</f>
        <v/>
      </c>
      <c r="K149" s="36" t="str">
        <f>IF('Spr.wydatki '!A32="MIESZKALNICTWO",'Spr.wydatki '!F32,"")</f>
        <v/>
      </c>
      <c r="L149" s="36" t="str">
        <f>IF('Spr.wydatki '!A32="PRACA",'Spr.wydatki '!F32,"")</f>
        <v/>
      </c>
      <c r="M149" s="36" t="str">
        <f>IF('Spr.wydatki '!A32="ZDROWIE",'Spr.wydatki '!F32,"")</f>
        <v/>
      </c>
      <c r="N149" s="36" t="str">
        <f>IF('Spr.wydatki '!A32="EDUKACJA",'Spr.wydatki '!G32,"")</f>
        <v/>
      </c>
      <c r="O149" s="36" t="str">
        <f>IF('Spr.wydatki '!A32="MIESZKALNICTWO",'Spr.wydatki '!G32,"")</f>
        <v/>
      </c>
      <c r="P149" s="36" t="str">
        <f>IF('Spr.wydatki '!A32="PRACA",'Spr.wydatki '!G32,"")</f>
        <v/>
      </c>
      <c r="Q149" s="36" t="str">
        <f>IF('Spr.wydatki '!A32="ZDROWIE",'Spr.wydatki '!G32,"")</f>
        <v/>
      </c>
      <c r="R149" s="19" t="b">
        <f>AND(' Wniosek-kosztorys'!A24&gt;"",' Wniosek-kosztorys'!B24&gt;"",' Wniosek-kosztorys'!E24&gt;"",' Wniosek-kosztorys'!I24&gt;0)</f>
        <v>0</v>
      </c>
      <c r="S149" s="19" t="b">
        <f>AND(' Wniosek-kosztorys'!A24="",' Wniosek-kosztorys'!B24="",' Wniosek-kosztorys'!E24="",' Wniosek-kosztorys'!I24=0)</f>
        <v>1</v>
      </c>
      <c r="T149" s="19">
        <f t="shared" si="3"/>
        <v>1</v>
      </c>
      <c r="U149" s="19">
        <f t="shared" si="4"/>
        <v>0</v>
      </c>
      <c r="V149" s="19">
        <f t="shared" si="5"/>
        <v>1</v>
      </c>
      <c r="W149" s="26">
        <v>7</v>
      </c>
    </row>
    <row r="150" spans="1:23">
      <c r="A150" s="19" t="s">
        <v>252</v>
      </c>
      <c r="B150" s="19" t="str">
        <f>IF(' Wniosek-kosztorys'!A25="EDUKACJA",' Wniosek-kosztorys'!G25,"")</f>
        <v/>
      </c>
      <c r="C150" s="19" t="str">
        <f>IF(' Wniosek-kosztorys'!A25="MIESZKALNICTWO",' Wniosek-kosztorys'!G25,"")</f>
        <v/>
      </c>
      <c r="D150" s="19" t="str">
        <f>IF(' Wniosek-kosztorys'!A25="PRACA",' Wniosek-kosztorys'!G25,"")</f>
        <v/>
      </c>
      <c r="E150" s="19" t="str">
        <f>IF(' Wniosek-kosztorys'!A25="ZDROWIE",' Wniosek-kosztorys'!G25,"")</f>
        <v/>
      </c>
      <c r="F150" s="19" t="str">
        <f>IF(' Wniosek-kosztorys'!A25="EDUKACJA",' Wniosek-kosztorys'!H25,"")</f>
        <v/>
      </c>
      <c r="G150" s="19" t="str">
        <f>IF(' Wniosek-kosztorys'!A25="MIESZKALNICTWO",' Wniosek-kosztorys'!H25,"")</f>
        <v/>
      </c>
      <c r="H150" s="19" t="str">
        <f>IF(' Wniosek-kosztorys'!A25="PRACA",' Wniosek-kosztorys'!H25,"")</f>
        <v/>
      </c>
      <c r="I150" s="19" t="str">
        <f>IF(' Wniosek-kosztorys'!A25="ZDROWIE",' Wniosek-kosztorys'!H25,"")</f>
        <v/>
      </c>
      <c r="J150" s="19" t="str">
        <f>IF('Spr.wydatki '!A33="EDUKACJA",'Spr.wydatki '!F33,"")</f>
        <v/>
      </c>
      <c r="K150" s="36" t="str">
        <f>IF('Spr.wydatki '!A33="MIESZKALNICTWO",'Spr.wydatki '!F33,"")</f>
        <v/>
      </c>
      <c r="L150" s="36" t="str">
        <f>IF('Spr.wydatki '!A33="PRACA",'Spr.wydatki '!F33,"")</f>
        <v/>
      </c>
      <c r="M150" s="36" t="str">
        <f>IF('Spr.wydatki '!A33="ZDROWIE",'Spr.wydatki '!F33,"")</f>
        <v/>
      </c>
      <c r="N150" s="36" t="str">
        <f>IF('Spr.wydatki '!A33="EDUKACJA",'Spr.wydatki '!G33,"")</f>
        <v/>
      </c>
      <c r="O150" s="36" t="str">
        <f>IF('Spr.wydatki '!A33="MIESZKALNICTWO",'Spr.wydatki '!G33,"")</f>
        <v/>
      </c>
      <c r="P150" s="36" t="str">
        <f>IF('Spr.wydatki '!A33="PRACA",'Spr.wydatki '!G33,"")</f>
        <v/>
      </c>
      <c r="Q150" s="36" t="str">
        <f>IF('Spr.wydatki '!A33="ZDROWIE",'Spr.wydatki '!G33,"")</f>
        <v/>
      </c>
      <c r="R150" s="19" t="b">
        <f>AND(' Wniosek-kosztorys'!A25&gt;"",' Wniosek-kosztorys'!B25&gt;"",' Wniosek-kosztorys'!E25&gt;"",' Wniosek-kosztorys'!I25&gt;0)</f>
        <v>0</v>
      </c>
      <c r="S150" s="19" t="b">
        <f>AND(' Wniosek-kosztorys'!A25="",' Wniosek-kosztorys'!B25="",' Wniosek-kosztorys'!E25="",' Wniosek-kosztorys'!I25=0)</f>
        <v>1</v>
      </c>
      <c r="T150" s="19">
        <f t="shared" si="3"/>
        <v>1</v>
      </c>
      <c r="U150" s="19">
        <f t="shared" si="4"/>
        <v>0</v>
      </c>
      <c r="V150" s="19">
        <f t="shared" si="5"/>
        <v>1</v>
      </c>
      <c r="W150" s="26">
        <v>8</v>
      </c>
    </row>
    <row r="151" spans="1:23">
      <c r="B151" s="19" t="str">
        <f>IF(' Wniosek-kosztorys'!A26="EDUKACJA",' Wniosek-kosztorys'!G26,"")</f>
        <v/>
      </c>
      <c r="C151" s="19" t="str">
        <f>IF(' Wniosek-kosztorys'!A26="MIESZKALNICTWO",' Wniosek-kosztorys'!G26,"")</f>
        <v/>
      </c>
      <c r="D151" s="19" t="str">
        <f>IF(' Wniosek-kosztorys'!A26="PRACA",' Wniosek-kosztorys'!G26,"")</f>
        <v/>
      </c>
      <c r="E151" s="19" t="str">
        <f>IF(' Wniosek-kosztorys'!A26="ZDROWIE",' Wniosek-kosztorys'!G26,"")</f>
        <v/>
      </c>
      <c r="F151" s="19" t="str">
        <f>IF(' Wniosek-kosztorys'!A26="EDUKACJA",' Wniosek-kosztorys'!H26,"")</f>
        <v/>
      </c>
      <c r="G151" s="19" t="str">
        <f>IF(' Wniosek-kosztorys'!A26="MIESZKALNICTWO",' Wniosek-kosztorys'!H26,"")</f>
        <v/>
      </c>
      <c r="H151" s="19" t="str">
        <f>IF(' Wniosek-kosztorys'!A26="PRACA",' Wniosek-kosztorys'!H26,"")</f>
        <v/>
      </c>
      <c r="I151" s="19" t="str">
        <f>IF(' Wniosek-kosztorys'!A26="ZDROWIE",' Wniosek-kosztorys'!H26,"")</f>
        <v/>
      </c>
      <c r="J151" s="19" t="str">
        <f>IF('Spr.wydatki '!A34="EDUKACJA",'Spr.wydatki '!F34,"")</f>
        <v/>
      </c>
      <c r="K151" s="36" t="str">
        <f>IF('Spr.wydatki '!A34="MIESZKALNICTWO",'Spr.wydatki '!F34,"")</f>
        <v/>
      </c>
      <c r="L151" s="36" t="str">
        <f>IF('Spr.wydatki '!A34="PRACA",'Spr.wydatki '!F34,"")</f>
        <v/>
      </c>
      <c r="M151" s="36" t="str">
        <f>IF('Spr.wydatki '!A34="ZDROWIE",'Spr.wydatki '!F34,"")</f>
        <v/>
      </c>
      <c r="N151" s="36" t="str">
        <f>IF('Spr.wydatki '!A34="EDUKACJA",'Spr.wydatki '!G34,"")</f>
        <v/>
      </c>
      <c r="O151" s="36" t="str">
        <f>IF('Spr.wydatki '!A34="MIESZKALNICTWO",'Spr.wydatki '!G34,"")</f>
        <v/>
      </c>
      <c r="P151" s="36" t="str">
        <f>IF('Spr.wydatki '!A34="PRACA",'Spr.wydatki '!G34,"")</f>
        <v/>
      </c>
      <c r="Q151" s="36" t="str">
        <f>IF('Spr.wydatki '!A34="ZDROWIE",'Spr.wydatki '!G34,"")</f>
        <v/>
      </c>
      <c r="R151" s="19" t="b">
        <f>AND(' Wniosek-kosztorys'!A26&gt;"",' Wniosek-kosztorys'!B26&gt;"",' Wniosek-kosztorys'!E26&gt;"",' Wniosek-kosztorys'!I26&gt;0)</f>
        <v>0</v>
      </c>
      <c r="S151" s="19" t="b">
        <f>AND(' Wniosek-kosztorys'!A26="",' Wniosek-kosztorys'!B26="",' Wniosek-kosztorys'!E26="",' Wniosek-kosztorys'!I26=0)</f>
        <v>1</v>
      </c>
      <c r="T151" s="19">
        <f t="shared" si="3"/>
        <v>1</v>
      </c>
      <c r="U151" s="19">
        <f t="shared" si="4"/>
        <v>0</v>
      </c>
      <c r="V151" s="19">
        <f t="shared" si="5"/>
        <v>1</v>
      </c>
      <c r="W151" s="26">
        <v>9</v>
      </c>
    </row>
    <row r="152" spans="1:23">
      <c r="B152" s="19" t="str">
        <f>IF(' Wniosek-kosztorys'!A27="EDUKACJA",' Wniosek-kosztorys'!G27,"")</f>
        <v/>
      </c>
      <c r="C152" s="19" t="str">
        <f>IF(' Wniosek-kosztorys'!A27="MIESZKALNICTWO",' Wniosek-kosztorys'!G27,"")</f>
        <v/>
      </c>
      <c r="D152" s="19" t="str">
        <f>IF(' Wniosek-kosztorys'!A27="PRACA",' Wniosek-kosztorys'!G27,"")</f>
        <v/>
      </c>
      <c r="E152" s="19" t="str">
        <f>IF(' Wniosek-kosztorys'!A27="ZDROWIE",' Wniosek-kosztorys'!G27,"")</f>
        <v/>
      </c>
      <c r="F152" s="19" t="str">
        <f>IF(' Wniosek-kosztorys'!A27="EDUKACJA",' Wniosek-kosztorys'!H27,"")</f>
        <v/>
      </c>
      <c r="G152" s="19" t="str">
        <f>IF(' Wniosek-kosztorys'!A27="MIESZKALNICTWO",' Wniosek-kosztorys'!H27,"")</f>
        <v/>
      </c>
      <c r="H152" s="19" t="str">
        <f>IF(' Wniosek-kosztorys'!A27="PRACA",' Wniosek-kosztorys'!H27,"")</f>
        <v/>
      </c>
      <c r="I152" s="19" t="str">
        <f>IF(' Wniosek-kosztorys'!A27="ZDROWIE",' Wniosek-kosztorys'!H27,"")</f>
        <v/>
      </c>
      <c r="J152" s="19" t="str">
        <f>IF('Spr.wydatki '!A35="EDUKACJA",'Spr.wydatki '!F35,"")</f>
        <v/>
      </c>
      <c r="K152" s="36" t="str">
        <f>IF('Spr.wydatki '!A35="MIESZKALNICTWO",'Spr.wydatki '!F35,"")</f>
        <v/>
      </c>
      <c r="L152" s="36" t="str">
        <f>IF('Spr.wydatki '!A35="PRACA",'Spr.wydatki '!F35,"")</f>
        <v/>
      </c>
      <c r="M152" s="36" t="str">
        <f>IF('Spr.wydatki '!A35="ZDROWIE",'Spr.wydatki '!F35,"")</f>
        <v/>
      </c>
      <c r="N152" s="36" t="str">
        <f>IF('Spr.wydatki '!A35="EDUKACJA",'Spr.wydatki '!G35,"")</f>
        <v/>
      </c>
      <c r="O152" s="36" t="str">
        <f>IF('Spr.wydatki '!A35="MIESZKALNICTWO",'Spr.wydatki '!G35,"")</f>
        <v/>
      </c>
      <c r="P152" s="36" t="str">
        <f>IF('Spr.wydatki '!A35="PRACA",'Spr.wydatki '!G35,"")</f>
        <v/>
      </c>
      <c r="Q152" s="36" t="str">
        <f>IF('Spr.wydatki '!A35="ZDROWIE",'Spr.wydatki '!G35,"")</f>
        <v/>
      </c>
      <c r="R152" s="19" t="b">
        <f>AND(' Wniosek-kosztorys'!A27&gt;"",' Wniosek-kosztorys'!B27&gt;"",' Wniosek-kosztorys'!E27&gt;"",' Wniosek-kosztorys'!I27&gt;0)</f>
        <v>0</v>
      </c>
      <c r="S152" s="19" t="b">
        <f>AND(' Wniosek-kosztorys'!A27="",' Wniosek-kosztorys'!B27="",' Wniosek-kosztorys'!E27="",' Wniosek-kosztorys'!I27=0)</f>
        <v>1</v>
      </c>
      <c r="T152" s="19">
        <f t="shared" si="3"/>
        <v>1</v>
      </c>
      <c r="U152" s="19">
        <f t="shared" si="4"/>
        <v>0</v>
      </c>
      <c r="V152" s="19">
        <f t="shared" si="5"/>
        <v>1</v>
      </c>
      <c r="W152" s="26">
        <v>10</v>
      </c>
    </row>
    <row r="153" spans="1:23">
      <c r="B153" s="19" t="str">
        <f>IF(' Wniosek-kosztorys'!A28="EDUKACJA",' Wniosek-kosztorys'!G28,"")</f>
        <v/>
      </c>
      <c r="C153" s="19" t="str">
        <f>IF(' Wniosek-kosztorys'!A28="MIESZKALNICTWO",' Wniosek-kosztorys'!G28,"")</f>
        <v/>
      </c>
      <c r="D153" s="19" t="str">
        <f>IF(' Wniosek-kosztorys'!A28="PRACA",' Wniosek-kosztorys'!G28,"")</f>
        <v/>
      </c>
      <c r="E153" s="19" t="str">
        <f>IF(' Wniosek-kosztorys'!A28="ZDROWIE",' Wniosek-kosztorys'!G28,"")</f>
        <v/>
      </c>
      <c r="F153" s="19" t="str">
        <f>IF(' Wniosek-kosztorys'!A28="EDUKACJA",' Wniosek-kosztorys'!H28,"")</f>
        <v/>
      </c>
      <c r="G153" s="19" t="str">
        <f>IF(' Wniosek-kosztorys'!A28="MIESZKALNICTWO",' Wniosek-kosztorys'!H28,"")</f>
        <v/>
      </c>
      <c r="H153" s="19" t="str">
        <f>IF(' Wniosek-kosztorys'!A28="PRACA",' Wniosek-kosztorys'!H28,"")</f>
        <v/>
      </c>
      <c r="I153" s="19" t="str">
        <f>IF(' Wniosek-kosztorys'!A28="ZDROWIE",' Wniosek-kosztorys'!H28,"")</f>
        <v/>
      </c>
      <c r="J153" s="19" t="str">
        <f>IF('Spr.wydatki '!A36="EDUKACJA",'Spr.wydatki '!F36,"")</f>
        <v/>
      </c>
      <c r="K153" s="36" t="str">
        <f>IF('Spr.wydatki '!A36="MIESZKALNICTWO",'Spr.wydatki '!F36,"")</f>
        <v/>
      </c>
      <c r="L153" s="36" t="str">
        <f>IF('Spr.wydatki '!A36="PRACA",'Spr.wydatki '!F36,"")</f>
        <v/>
      </c>
      <c r="M153" s="36" t="str">
        <f>IF('Spr.wydatki '!A36="ZDROWIE",'Spr.wydatki '!F36,"")</f>
        <v/>
      </c>
      <c r="N153" s="36" t="str">
        <f>IF('Spr.wydatki '!A36="EDUKACJA",'Spr.wydatki '!G36,"")</f>
        <v/>
      </c>
      <c r="O153" s="36" t="str">
        <f>IF('Spr.wydatki '!A36="MIESZKALNICTWO",'Spr.wydatki '!G36,"")</f>
        <v/>
      </c>
      <c r="P153" s="36" t="str">
        <f>IF('Spr.wydatki '!A36="PRACA",'Spr.wydatki '!G36,"")</f>
        <v/>
      </c>
      <c r="Q153" s="36" t="str">
        <f>IF('Spr.wydatki '!A36="ZDROWIE",'Spr.wydatki '!G36,"")</f>
        <v/>
      </c>
      <c r="R153" s="19" t="b">
        <f>AND(' Wniosek-kosztorys'!A28&gt;"",' Wniosek-kosztorys'!B28&gt;"",' Wniosek-kosztorys'!E28&gt;"",' Wniosek-kosztorys'!I28&gt;0)</f>
        <v>0</v>
      </c>
      <c r="S153" s="19" t="b">
        <f>AND(' Wniosek-kosztorys'!A28="",' Wniosek-kosztorys'!B28="",' Wniosek-kosztorys'!E28="",' Wniosek-kosztorys'!I28=0)</f>
        <v>1</v>
      </c>
      <c r="T153" s="19">
        <f t="shared" si="3"/>
        <v>1</v>
      </c>
      <c r="U153" s="19">
        <f t="shared" si="4"/>
        <v>0</v>
      </c>
      <c r="V153" s="19">
        <f t="shared" si="5"/>
        <v>1</v>
      </c>
      <c r="W153" s="26">
        <v>11</v>
      </c>
    </row>
    <row r="154" spans="1:23">
      <c r="B154" s="19" t="str">
        <f>IF(' Wniosek-kosztorys'!A29="EDUKACJA",' Wniosek-kosztorys'!G29,"")</f>
        <v/>
      </c>
      <c r="C154" s="19" t="str">
        <f>IF(' Wniosek-kosztorys'!A29="MIESZKALNICTWO",' Wniosek-kosztorys'!G29,"")</f>
        <v/>
      </c>
      <c r="D154" s="19" t="str">
        <f>IF(' Wniosek-kosztorys'!A29="PRACA",' Wniosek-kosztorys'!G29,"")</f>
        <v/>
      </c>
      <c r="E154" s="19" t="str">
        <f>IF(' Wniosek-kosztorys'!A29="ZDROWIE",' Wniosek-kosztorys'!G29,"")</f>
        <v/>
      </c>
      <c r="F154" s="19" t="str">
        <f>IF(' Wniosek-kosztorys'!A29="EDUKACJA",' Wniosek-kosztorys'!H29,"")</f>
        <v/>
      </c>
      <c r="G154" s="19" t="str">
        <f>IF(' Wniosek-kosztorys'!A29="MIESZKALNICTWO",' Wniosek-kosztorys'!H29,"")</f>
        <v/>
      </c>
      <c r="H154" s="19" t="str">
        <f>IF(' Wniosek-kosztorys'!A29="PRACA",' Wniosek-kosztorys'!H29,"")</f>
        <v/>
      </c>
      <c r="I154" s="19" t="str">
        <f>IF(' Wniosek-kosztorys'!A29="ZDROWIE",' Wniosek-kosztorys'!H29,"")</f>
        <v/>
      </c>
      <c r="J154" s="19" t="str">
        <f>IF('Spr.wydatki '!A37="EDUKACJA",'Spr.wydatki '!F37,"")</f>
        <v/>
      </c>
      <c r="K154" s="36" t="str">
        <f>IF('Spr.wydatki '!A37="MIESZKALNICTWO",'Spr.wydatki '!F37,"")</f>
        <v/>
      </c>
      <c r="L154" s="36" t="str">
        <f>IF('Spr.wydatki '!A37="PRACA",'Spr.wydatki '!F37,"")</f>
        <v/>
      </c>
      <c r="M154" s="36" t="str">
        <f>IF('Spr.wydatki '!A37="ZDROWIE",'Spr.wydatki '!F37,"")</f>
        <v/>
      </c>
      <c r="N154" s="36" t="str">
        <f>IF('Spr.wydatki '!A37="EDUKACJA",'Spr.wydatki '!G37,"")</f>
        <v/>
      </c>
      <c r="O154" s="36" t="str">
        <f>IF('Spr.wydatki '!A37="MIESZKALNICTWO",'Spr.wydatki '!G37,"")</f>
        <v/>
      </c>
      <c r="P154" s="36" t="str">
        <f>IF('Spr.wydatki '!A37="PRACA",'Spr.wydatki '!G37,"")</f>
        <v/>
      </c>
      <c r="Q154" s="36" t="str">
        <f>IF('Spr.wydatki '!A37="ZDROWIE",'Spr.wydatki '!G37,"")</f>
        <v/>
      </c>
      <c r="R154" s="19" t="b">
        <f>AND(' Wniosek-kosztorys'!A29&gt;"",' Wniosek-kosztorys'!B29&gt;"",' Wniosek-kosztorys'!E29&gt;"",' Wniosek-kosztorys'!I29&gt;0)</f>
        <v>0</v>
      </c>
      <c r="S154" s="19" t="b">
        <f>AND(' Wniosek-kosztorys'!A29="",' Wniosek-kosztorys'!B29="",' Wniosek-kosztorys'!E29="",' Wniosek-kosztorys'!I29=0)</f>
        <v>1</v>
      </c>
      <c r="T154" s="19">
        <f t="shared" si="3"/>
        <v>1</v>
      </c>
      <c r="U154" s="19">
        <f t="shared" si="4"/>
        <v>0</v>
      </c>
      <c r="V154" s="19">
        <f t="shared" si="5"/>
        <v>1</v>
      </c>
      <c r="W154" s="26">
        <v>12</v>
      </c>
    </row>
    <row r="155" spans="1:23">
      <c r="B155" s="19" t="str">
        <f>IF(' Wniosek-kosztorys'!A30="EDUKACJA",' Wniosek-kosztorys'!G30,"")</f>
        <v/>
      </c>
      <c r="C155" s="19" t="str">
        <f>IF(' Wniosek-kosztorys'!A30="MIESZKALNICTWO",' Wniosek-kosztorys'!G30,"")</f>
        <v/>
      </c>
      <c r="D155" s="19" t="str">
        <f>IF(' Wniosek-kosztorys'!A30="PRACA",' Wniosek-kosztorys'!G30,"")</f>
        <v/>
      </c>
      <c r="E155" s="19" t="str">
        <f>IF(' Wniosek-kosztorys'!A30="ZDROWIE",' Wniosek-kosztorys'!G30,"")</f>
        <v/>
      </c>
      <c r="F155" s="19" t="str">
        <f>IF(' Wniosek-kosztorys'!A30="EDUKACJA",' Wniosek-kosztorys'!H30,"")</f>
        <v/>
      </c>
      <c r="G155" s="19" t="str">
        <f>IF(' Wniosek-kosztorys'!A30="MIESZKALNICTWO",' Wniosek-kosztorys'!H30,"")</f>
        <v/>
      </c>
      <c r="H155" s="19" t="str">
        <f>IF(' Wniosek-kosztorys'!A30="PRACA",' Wniosek-kosztorys'!H30,"")</f>
        <v/>
      </c>
      <c r="I155" s="19" t="str">
        <f>IF(' Wniosek-kosztorys'!A30="ZDROWIE",' Wniosek-kosztorys'!H30,"")</f>
        <v/>
      </c>
      <c r="J155" s="19" t="str">
        <f>IF('Spr.wydatki '!A38="EDUKACJA",'Spr.wydatki '!F38,"")</f>
        <v/>
      </c>
      <c r="K155" s="36" t="str">
        <f>IF('Spr.wydatki '!A38="MIESZKALNICTWO",'Spr.wydatki '!F38,"")</f>
        <v/>
      </c>
      <c r="L155" s="36" t="str">
        <f>IF('Spr.wydatki '!A38="PRACA",'Spr.wydatki '!F38,"")</f>
        <v/>
      </c>
      <c r="M155" s="36" t="str">
        <f>IF('Spr.wydatki '!A38="ZDROWIE",'Spr.wydatki '!F38,"")</f>
        <v/>
      </c>
      <c r="N155" s="36" t="str">
        <f>IF('Spr.wydatki '!A38="EDUKACJA",'Spr.wydatki '!G38,"")</f>
        <v/>
      </c>
      <c r="O155" s="36" t="str">
        <f>IF('Spr.wydatki '!A38="MIESZKALNICTWO",'Spr.wydatki '!G38,"")</f>
        <v/>
      </c>
      <c r="P155" s="36" t="str">
        <f>IF('Spr.wydatki '!A38="PRACA",'Spr.wydatki '!G38,"")</f>
        <v/>
      </c>
      <c r="Q155" s="36" t="str">
        <f>IF('Spr.wydatki '!A38="ZDROWIE",'Spr.wydatki '!G38,"")</f>
        <v/>
      </c>
      <c r="R155" s="19" t="b">
        <f>AND(' Wniosek-kosztorys'!A30&gt;"",' Wniosek-kosztorys'!B30&gt;"",' Wniosek-kosztorys'!E30&gt;"",' Wniosek-kosztorys'!I30&gt;0)</f>
        <v>0</v>
      </c>
      <c r="S155" s="19" t="b">
        <f>AND(' Wniosek-kosztorys'!A30="",' Wniosek-kosztorys'!B30="",' Wniosek-kosztorys'!E30="",' Wniosek-kosztorys'!I30=0)</f>
        <v>1</v>
      </c>
      <c r="T155" s="19">
        <f t="shared" si="3"/>
        <v>1</v>
      </c>
      <c r="U155" s="19">
        <f t="shared" si="4"/>
        <v>0</v>
      </c>
      <c r="V155" s="19">
        <f t="shared" si="5"/>
        <v>1</v>
      </c>
      <c r="W155" s="26">
        <v>13</v>
      </c>
    </row>
    <row r="156" spans="1:23">
      <c r="B156" s="19" t="str">
        <f>IF(' Wniosek-kosztorys'!A31="EDUKACJA",' Wniosek-kosztorys'!G31,"")</f>
        <v/>
      </c>
      <c r="C156" s="19" t="str">
        <f>IF(' Wniosek-kosztorys'!A31="MIESZKALNICTWO",' Wniosek-kosztorys'!G31,"")</f>
        <v/>
      </c>
      <c r="D156" s="19" t="str">
        <f>IF(' Wniosek-kosztorys'!A31="PRACA",' Wniosek-kosztorys'!G31,"")</f>
        <v/>
      </c>
      <c r="E156" s="19" t="str">
        <f>IF(' Wniosek-kosztorys'!A31="ZDROWIE",' Wniosek-kosztorys'!G31,"")</f>
        <v/>
      </c>
      <c r="F156" s="19" t="str">
        <f>IF(' Wniosek-kosztorys'!A31="EDUKACJA",' Wniosek-kosztorys'!H31,"")</f>
        <v/>
      </c>
      <c r="G156" s="19" t="str">
        <f>IF(' Wniosek-kosztorys'!A31="MIESZKALNICTWO",' Wniosek-kosztorys'!H31,"")</f>
        <v/>
      </c>
      <c r="H156" s="19" t="str">
        <f>IF(' Wniosek-kosztorys'!A31="PRACA",' Wniosek-kosztorys'!H31,"")</f>
        <v/>
      </c>
      <c r="I156" s="19" t="str">
        <f>IF(' Wniosek-kosztorys'!A31="ZDROWIE",' Wniosek-kosztorys'!H31,"")</f>
        <v/>
      </c>
      <c r="J156" s="19" t="str">
        <f>IF('Spr.wydatki '!A39="EDUKACJA",'Spr.wydatki '!F39,"")</f>
        <v/>
      </c>
      <c r="K156" s="36" t="str">
        <f>IF('Spr.wydatki '!A39="MIESZKALNICTWO",'Spr.wydatki '!F39,"")</f>
        <v/>
      </c>
      <c r="L156" s="36" t="str">
        <f>IF('Spr.wydatki '!A39="PRACA",'Spr.wydatki '!F39,"")</f>
        <v/>
      </c>
      <c r="M156" s="36" t="str">
        <f>IF('Spr.wydatki '!A39="ZDROWIE",'Spr.wydatki '!F39,"")</f>
        <v/>
      </c>
      <c r="N156" s="36" t="str">
        <f>IF('Spr.wydatki '!A39="EDUKACJA",'Spr.wydatki '!G39,"")</f>
        <v/>
      </c>
      <c r="O156" s="36" t="str">
        <f>IF('Spr.wydatki '!A39="MIESZKALNICTWO",'Spr.wydatki '!G39,"")</f>
        <v/>
      </c>
      <c r="P156" s="36" t="str">
        <f>IF('Spr.wydatki '!A39="PRACA",'Spr.wydatki '!G39,"")</f>
        <v/>
      </c>
      <c r="Q156" s="36" t="str">
        <f>IF('Spr.wydatki '!A39="ZDROWIE",'Spr.wydatki '!G39,"")</f>
        <v/>
      </c>
      <c r="R156" s="19" t="b">
        <f>AND(' Wniosek-kosztorys'!A31&gt;"",' Wniosek-kosztorys'!B31&gt;"",' Wniosek-kosztorys'!E31&gt;"",' Wniosek-kosztorys'!I31&gt;0)</f>
        <v>0</v>
      </c>
      <c r="S156" s="19" t="b">
        <f>AND(' Wniosek-kosztorys'!A31="",' Wniosek-kosztorys'!B31="",' Wniosek-kosztorys'!E31="",' Wniosek-kosztorys'!I31=0)</f>
        <v>1</v>
      </c>
      <c r="T156" s="19">
        <f t="shared" si="3"/>
        <v>1</v>
      </c>
      <c r="U156" s="19">
        <f t="shared" si="4"/>
        <v>0</v>
      </c>
      <c r="V156" s="19">
        <f t="shared" si="5"/>
        <v>1</v>
      </c>
      <c r="W156" s="26">
        <v>14</v>
      </c>
    </row>
    <row r="157" spans="1:23">
      <c r="B157" s="19" t="str">
        <f>IF(' Wniosek-kosztorys'!A32="EDUKACJA",' Wniosek-kosztorys'!G32,"")</f>
        <v/>
      </c>
      <c r="C157" s="19" t="str">
        <f>IF(' Wniosek-kosztorys'!A32="MIESZKALNICTWO",' Wniosek-kosztorys'!G32,"")</f>
        <v/>
      </c>
      <c r="D157" s="19" t="str">
        <f>IF(' Wniosek-kosztorys'!A32="PRACA",' Wniosek-kosztorys'!G32,"")</f>
        <v/>
      </c>
      <c r="E157" s="19" t="str">
        <f>IF(' Wniosek-kosztorys'!A32="ZDROWIE",' Wniosek-kosztorys'!G32,"")</f>
        <v/>
      </c>
      <c r="F157" s="19" t="str">
        <f>IF(' Wniosek-kosztorys'!A32="EDUKACJA",' Wniosek-kosztorys'!H32,"")</f>
        <v/>
      </c>
      <c r="G157" s="19" t="str">
        <f>IF(' Wniosek-kosztorys'!A32="MIESZKALNICTWO",' Wniosek-kosztorys'!H32,"")</f>
        <v/>
      </c>
      <c r="H157" s="19" t="str">
        <f>IF(' Wniosek-kosztorys'!A32="PRACA",' Wniosek-kosztorys'!H32,"")</f>
        <v/>
      </c>
      <c r="I157" s="19" t="str">
        <f>IF(' Wniosek-kosztorys'!A32="ZDROWIE",' Wniosek-kosztorys'!H32,"")</f>
        <v/>
      </c>
      <c r="J157" s="19" t="str">
        <f>IF('Spr.wydatki '!A40="EDUKACJA",'Spr.wydatki '!F40,"")</f>
        <v/>
      </c>
      <c r="K157" s="36" t="str">
        <f>IF('Spr.wydatki '!A40="MIESZKALNICTWO",'Spr.wydatki '!F40,"")</f>
        <v/>
      </c>
      <c r="L157" s="36" t="str">
        <f>IF('Spr.wydatki '!A40="PRACA",'Spr.wydatki '!F40,"")</f>
        <v/>
      </c>
      <c r="M157" s="36" t="str">
        <f>IF('Spr.wydatki '!A40="ZDROWIE",'Spr.wydatki '!F40,"")</f>
        <v/>
      </c>
      <c r="N157" s="36" t="str">
        <f>IF('Spr.wydatki '!A40="EDUKACJA",'Spr.wydatki '!G40,"")</f>
        <v/>
      </c>
      <c r="O157" s="36" t="str">
        <f>IF('Spr.wydatki '!A40="MIESZKALNICTWO",'Spr.wydatki '!G40,"")</f>
        <v/>
      </c>
      <c r="P157" s="36" t="str">
        <f>IF('Spr.wydatki '!A40="PRACA",'Spr.wydatki '!G40,"")</f>
        <v/>
      </c>
      <c r="Q157" s="36" t="str">
        <f>IF('Spr.wydatki '!A40="ZDROWIE",'Spr.wydatki '!G40,"")</f>
        <v/>
      </c>
      <c r="R157" s="19" t="b">
        <f>AND(' Wniosek-kosztorys'!A32&gt;"",' Wniosek-kosztorys'!B32&gt;"",' Wniosek-kosztorys'!E32&gt;"",' Wniosek-kosztorys'!I32&gt;0)</f>
        <v>0</v>
      </c>
      <c r="S157" s="19" t="b">
        <f>AND(' Wniosek-kosztorys'!A32="",' Wniosek-kosztorys'!B32="",' Wniosek-kosztorys'!E32="",' Wniosek-kosztorys'!I32=0)</f>
        <v>1</v>
      </c>
      <c r="T157" s="19">
        <f t="shared" si="3"/>
        <v>1</v>
      </c>
      <c r="U157" s="19">
        <f t="shared" si="4"/>
        <v>0</v>
      </c>
      <c r="V157" s="19">
        <f t="shared" si="5"/>
        <v>1</v>
      </c>
      <c r="W157" s="26">
        <v>15</v>
      </c>
    </row>
    <row r="158" spans="1:23">
      <c r="B158" s="19" t="str">
        <f>IF(' Wniosek-kosztorys'!A33="EDUKACJA",' Wniosek-kosztorys'!G33,"")</f>
        <v/>
      </c>
      <c r="C158" s="19" t="str">
        <f>IF(' Wniosek-kosztorys'!A33="MIESZKALNICTWO",' Wniosek-kosztorys'!G33,"")</f>
        <v/>
      </c>
      <c r="D158" s="19" t="str">
        <f>IF(' Wniosek-kosztorys'!A33="PRACA",' Wniosek-kosztorys'!G33,"")</f>
        <v/>
      </c>
      <c r="E158" s="19" t="str">
        <f>IF(' Wniosek-kosztorys'!A33="ZDROWIE",' Wniosek-kosztorys'!G33,"")</f>
        <v/>
      </c>
      <c r="F158" s="19" t="str">
        <f>IF(' Wniosek-kosztorys'!A33="EDUKACJA",' Wniosek-kosztorys'!H33,"")</f>
        <v/>
      </c>
      <c r="G158" s="19" t="str">
        <f>IF(' Wniosek-kosztorys'!A33="MIESZKALNICTWO",' Wniosek-kosztorys'!H33,"")</f>
        <v/>
      </c>
      <c r="H158" s="19" t="str">
        <f>IF(' Wniosek-kosztorys'!A33="PRACA",' Wniosek-kosztorys'!H33,"")</f>
        <v/>
      </c>
      <c r="I158" s="19" t="str">
        <f>IF(' Wniosek-kosztorys'!A33="ZDROWIE",' Wniosek-kosztorys'!H33,"")</f>
        <v/>
      </c>
      <c r="J158" s="19" t="str">
        <f>IF('Spr.wydatki '!A41="EDUKACJA",'Spr.wydatki '!F41,"")</f>
        <v/>
      </c>
      <c r="K158" s="36" t="str">
        <f>IF('Spr.wydatki '!A41="MIESZKALNICTWO",'Spr.wydatki '!F41,"")</f>
        <v/>
      </c>
      <c r="L158" s="36" t="str">
        <f>IF('Spr.wydatki '!A41="PRACA",'Spr.wydatki '!F41,"")</f>
        <v/>
      </c>
      <c r="M158" s="36" t="str">
        <f>IF('Spr.wydatki '!A41="ZDROWIE",'Spr.wydatki '!F41,"")</f>
        <v/>
      </c>
      <c r="N158" s="36" t="str">
        <f>IF('Spr.wydatki '!A41="EDUKACJA",'Spr.wydatki '!G41,"")</f>
        <v/>
      </c>
      <c r="O158" s="36" t="str">
        <f>IF('Spr.wydatki '!A41="MIESZKALNICTWO",'Spr.wydatki '!G41,"")</f>
        <v/>
      </c>
      <c r="P158" s="36" t="str">
        <f>IF('Spr.wydatki '!A41="PRACA",'Spr.wydatki '!G41,"")</f>
        <v/>
      </c>
      <c r="Q158" s="36" t="str">
        <f>IF('Spr.wydatki '!A41="ZDROWIE",'Spr.wydatki '!G41,"")</f>
        <v/>
      </c>
      <c r="R158" s="19" t="b">
        <f>AND(' Wniosek-kosztorys'!A33&gt;"",' Wniosek-kosztorys'!B33&gt;"",' Wniosek-kosztorys'!E33&gt;"",' Wniosek-kosztorys'!I33&gt;0)</f>
        <v>0</v>
      </c>
      <c r="S158" s="19" t="b">
        <f>AND(' Wniosek-kosztorys'!A33="",' Wniosek-kosztorys'!B33="",' Wniosek-kosztorys'!E33="",' Wniosek-kosztorys'!I33=0)</f>
        <v>1</v>
      </c>
      <c r="T158" s="19">
        <f t="shared" si="3"/>
        <v>1</v>
      </c>
      <c r="U158" s="19">
        <f t="shared" si="4"/>
        <v>0</v>
      </c>
      <c r="V158" s="19">
        <f t="shared" si="5"/>
        <v>1</v>
      </c>
      <c r="W158" s="26">
        <v>16</v>
      </c>
    </row>
    <row r="159" spans="1:23">
      <c r="B159" s="19" t="str">
        <f>IF(' Wniosek-kosztorys'!A34="EDUKACJA",' Wniosek-kosztorys'!G34,"")</f>
        <v/>
      </c>
      <c r="C159" s="19" t="str">
        <f>IF(' Wniosek-kosztorys'!A34="MIESZKALNICTWO",' Wniosek-kosztorys'!G34,"")</f>
        <v/>
      </c>
      <c r="D159" s="19" t="str">
        <f>IF(' Wniosek-kosztorys'!A34="PRACA",' Wniosek-kosztorys'!G34,"")</f>
        <v/>
      </c>
      <c r="E159" s="19" t="str">
        <f>IF(' Wniosek-kosztorys'!A34="ZDROWIE",' Wniosek-kosztorys'!G34,"")</f>
        <v/>
      </c>
      <c r="F159" s="19" t="str">
        <f>IF(' Wniosek-kosztorys'!A34="EDUKACJA",' Wniosek-kosztorys'!H34,"")</f>
        <v/>
      </c>
      <c r="G159" s="19" t="str">
        <f>IF(' Wniosek-kosztorys'!A34="MIESZKALNICTWO",' Wniosek-kosztorys'!H34,"")</f>
        <v/>
      </c>
      <c r="H159" s="19" t="str">
        <f>IF(' Wniosek-kosztorys'!A34="PRACA",' Wniosek-kosztorys'!H34,"")</f>
        <v/>
      </c>
      <c r="I159" s="19" t="str">
        <f>IF(' Wniosek-kosztorys'!A34="ZDROWIE",' Wniosek-kosztorys'!H34,"")</f>
        <v/>
      </c>
      <c r="J159" s="19" t="str">
        <f>IF('Spr.wydatki '!A42="EDUKACJA",'Spr.wydatki '!F42,"")</f>
        <v/>
      </c>
      <c r="K159" s="36" t="str">
        <f>IF('Spr.wydatki '!A42="MIESZKALNICTWO",'Spr.wydatki '!F42,"")</f>
        <v/>
      </c>
      <c r="L159" s="36" t="str">
        <f>IF('Spr.wydatki '!A42="PRACA",'Spr.wydatki '!F42,"")</f>
        <v/>
      </c>
      <c r="M159" s="36" t="str">
        <f>IF('Spr.wydatki '!A42="ZDROWIE",'Spr.wydatki '!F42,"")</f>
        <v/>
      </c>
      <c r="N159" s="36"/>
      <c r="O159" s="36" t="str">
        <f>IF('Spr.wydatki '!A42="MIESZKALNICTWO",'Spr.wydatki '!G42,"")</f>
        <v/>
      </c>
      <c r="P159" s="36" t="str">
        <f>IF('Spr.wydatki '!A42="PRACA",'Spr.wydatki '!G42,"")</f>
        <v/>
      </c>
      <c r="Q159" s="36" t="str">
        <f>IF('Spr.wydatki '!A42="ZDROWIE",'Spr.wydatki '!G42,"")</f>
        <v/>
      </c>
      <c r="R159" s="19" t="b">
        <f>AND(' Wniosek-kosztorys'!A34&gt;"",' Wniosek-kosztorys'!B34&gt;"",' Wniosek-kosztorys'!E34&gt;"",' Wniosek-kosztorys'!I34&gt;0)</f>
        <v>0</v>
      </c>
      <c r="S159" s="19" t="b">
        <f>AND(' Wniosek-kosztorys'!A34="",' Wniosek-kosztorys'!B34="",' Wniosek-kosztorys'!E34="",' Wniosek-kosztorys'!I34=0)</f>
        <v>1</v>
      </c>
      <c r="T159" s="19">
        <f t="shared" si="3"/>
        <v>1</v>
      </c>
      <c r="U159" s="19">
        <f t="shared" si="4"/>
        <v>0</v>
      </c>
      <c r="V159" s="19">
        <f t="shared" si="5"/>
        <v>1</v>
      </c>
      <c r="W159" s="26">
        <v>17</v>
      </c>
    </row>
    <row r="160" spans="1:23">
      <c r="B160" s="19" t="str">
        <f>IF(' Wniosek-kosztorys'!A35="EDUKACJA",' Wniosek-kosztorys'!G35,"")</f>
        <v/>
      </c>
      <c r="C160" s="19" t="str">
        <f>IF(' Wniosek-kosztorys'!A35="MIESZKALNICTWO",' Wniosek-kosztorys'!G35,"")</f>
        <v/>
      </c>
      <c r="D160" s="19" t="str">
        <f>IF(' Wniosek-kosztorys'!A35="PRACA",' Wniosek-kosztorys'!G35,"")</f>
        <v/>
      </c>
      <c r="E160" s="19" t="str">
        <f>IF(' Wniosek-kosztorys'!A35="ZDROWIE",' Wniosek-kosztorys'!G35,"")</f>
        <v/>
      </c>
      <c r="F160" s="19" t="str">
        <f>IF(' Wniosek-kosztorys'!A35="EDUKACJA",' Wniosek-kosztorys'!H35,"")</f>
        <v/>
      </c>
      <c r="G160" s="19" t="str">
        <f>IF(' Wniosek-kosztorys'!A35="MIESZKALNICTWO",' Wniosek-kosztorys'!H35,"")</f>
        <v/>
      </c>
      <c r="H160" s="19" t="str">
        <f>IF(' Wniosek-kosztorys'!A35="PRACA",' Wniosek-kosztorys'!H35,"")</f>
        <v/>
      </c>
      <c r="I160" s="19" t="str">
        <f>IF(' Wniosek-kosztorys'!A35="ZDROWIE",' Wniosek-kosztorys'!H35,"")</f>
        <v/>
      </c>
      <c r="J160" s="19" t="str">
        <f>IF('Spr.wydatki '!A43="EDUKACJA",'Spr.wydatki '!F43,"")</f>
        <v/>
      </c>
      <c r="K160" s="36" t="str">
        <f>IF('Spr.wydatki '!A43="MIESZKALNICTWO",'Spr.wydatki '!F43,"")</f>
        <v/>
      </c>
      <c r="L160" s="36" t="str">
        <f>IF('Spr.wydatki '!A43="PRACA",'Spr.wydatki '!F43,"")</f>
        <v/>
      </c>
      <c r="M160" s="36" t="str">
        <f>IF('Spr.wydatki '!A43="ZDROWIE",'Spr.wydatki '!F43,"")</f>
        <v/>
      </c>
      <c r="N160" s="36"/>
      <c r="O160" s="36" t="str">
        <f>IF('Spr.wydatki '!A43="MIESZKALNICTWO",'Spr.wydatki '!G43,"")</f>
        <v/>
      </c>
      <c r="P160" s="36" t="str">
        <f>IF('Spr.wydatki '!A43="PRACA",'Spr.wydatki '!G43,"")</f>
        <v/>
      </c>
      <c r="Q160" s="36" t="str">
        <f>IF('Spr.wydatki '!A43="ZDROWIE",'Spr.wydatki '!G43,"")</f>
        <v/>
      </c>
      <c r="R160" s="19" t="b">
        <f>AND(' Wniosek-kosztorys'!A35&gt;"",' Wniosek-kosztorys'!B35&gt;"",' Wniosek-kosztorys'!E35&gt;"",' Wniosek-kosztorys'!I35&gt;0)</f>
        <v>0</v>
      </c>
      <c r="S160" s="19" t="b">
        <f>AND(' Wniosek-kosztorys'!A35="",' Wniosek-kosztorys'!B35="",' Wniosek-kosztorys'!E35="",' Wniosek-kosztorys'!I35=0)</f>
        <v>1</v>
      </c>
      <c r="T160" s="19">
        <f t="shared" si="3"/>
        <v>1</v>
      </c>
      <c r="U160" s="19">
        <f t="shared" si="4"/>
        <v>0</v>
      </c>
      <c r="V160" s="19">
        <f t="shared" si="5"/>
        <v>1</v>
      </c>
      <c r="W160" s="26">
        <v>18</v>
      </c>
    </row>
    <row r="161" spans="2:23">
      <c r="B161" s="19" t="str">
        <f>IF(' Wniosek-kosztorys'!A36="EDUKACJA",' Wniosek-kosztorys'!G36,"")</f>
        <v/>
      </c>
      <c r="C161" s="19" t="str">
        <f>IF(' Wniosek-kosztorys'!A36="MIESZKALNICTWO",' Wniosek-kosztorys'!G36,"")</f>
        <v/>
      </c>
      <c r="D161" s="19" t="str">
        <f>IF(' Wniosek-kosztorys'!A36="PRACA",' Wniosek-kosztorys'!G36,"")</f>
        <v/>
      </c>
      <c r="E161" s="19" t="str">
        <f>IF(' Wniosek-kosztorys'!A36="ZDROWIE",' Wniosek-kosztorys'!G36,"")</f>
        <v/>
      </c>
      <c r="F161" s="19" t="str">
        <f>IF(' Wniosek-kosztorys'!A36="EDUKACJA",' Wniosek-kosztorys'!H36,"")</f>
        <v/>
      </c>
      <c r="G161" s="19" t="str">
        <f>IF(' Wniosek-kosztorys'!A36="MIESZKALNICTWO",' Wniosek-kosztorys'!H36,"")</f>
        <v/>
      </c>
      <c r="H161" s="19" t="str">
        <f>IF(' Wniosek-kosztorys'!A36="PRACA",' Wniosek-kosztorys'!H36,"")</f>
        <v/>
      </c>
      <c r="I161" s="19" t="str">
        <f>IF(' Wniosek-kosztorys'!A36="ZDROWIE",' Wniosek-kosztorys'!H36,"")</f>
        <v/>
      </c>
      <c r="J161" s="19" t="str">
        <f>IF('Spr.wydatki '!A44="EDUKACJA",'Spr.wydatki '!F44,"")</f>
        <v/>
      </c>
      <c r="K161" s="36" t="str">
        <f>IF('Spr.wydatki '!A44="MIESZKALNICTWO",'Spr.wydatki '!F44,"")</f>
        <v/>
      </c>
      <c r="L161" s="36" t="str">
        <f>IF('Spr.wydatki '!A44="PRACA",'Spr.wydatki '!F44,"")</f>
        <v/>
      </c>
      <c r="M161" s="36" t="str">
        <f>IF('Spr.wydatki '!A44="ZDROWIE",'Spr.wydatki '!F44,"")</f>
        <v/>
      </c>
      <c r="N161" s="36"/>
      <c r="O161" s="36" t="str">
        <f>IF('Spr.wydatki '!A44="MIESZKALNICTWO",'Spr.wydatki '!G44,"")</f>
        <v/>
      </c>
      <c r="P161" s="36" t="str">
        <f>IF('Spr.wydatki '!A44="PRACA",'Spr.wydatki '!G44,"")</f>
        <v/>
      </c>
      <c r="Q161" s="36" t="str">
        <f>IF('Spr.wydatki '!A44="ZDROWIE",'Spr.wydatki '!G44,"")</f>
        <v/>
      </c>
      <c r="R161" s="19" t="b">
        <f>AND(' Wniosek-kosztorys'!A36&gt;"",' Wniosek-kosztorys'!B36&gt;"",' Wniosek-kosztorys'!E36&gt;"",' Wniosek-kosztorys'!I36&gt;0)</f>
        <v>0</v>
      </c>
      <c r="S161" s="19" t="b">
        <f>AND(' Wniosek-kosztorys'!A36="",' Wniosek-kosztorys'!B36="",' Wniosek-kosztorys'!E36="",' Wniosek-kosztorys'!I36=0)</f>
        <v>1</v>
      </c>
      <c r="T161" s="19">
        <f t="shared" si="3"/>
        <v>1</v>
      </c>
      <c r="U161" s="19">
        <f t="shared" si="4"/>
        <v>0</v>
      </c>
      <c r="V161" s="19">
        <f t="shared" si="5"/>
        <v>1</v>
      </c>
      <c r="W161" s="26">
        <v>19</v>
      </c>
    </row>
    <row r="162" spans="2:23">
      <c r="B162" s="19" t="str">
        <f>IF(' Wniosek-kosztorys'!A37="EDUKACJA",' Wniosek-kosztorys'!G37,"")</f>
        <v/>
      </c>
      <c r="C162" s="19" t="str">
        <f>IF(' Wniosek-kosztorys'!A37="MIESZKALNICTWO",' Wniosek-kosztorys'!G37,"")</f>
        <v/>
      </c>
      <c r="D162" s="19" t="str">
        <f>IF(' Wniosek-kosztorys'!A37="PRACA",' Wniosek-kosztorys'!G37,"")</f>
        <v/>
      </c>
      <c r="E162" s="19" t="str">
        <f>IF(' Wniosek-kosztorys'!A37="ZDROWIE",' Wniosek-kosztorys'!G37,"")</f>
        <v/>
      </c>
      <c r="F162" s="19" t="str">
        <f>IF(' Wniosek-kosztorys'!A37="EDUKACJA",' Wniosek-kosztorys'!H37,"")</f>
        <v/>
      </c>
      <c r="G162" s="19" t="str">
        <f>IF(' Wniosek-kosztorys'!A37="MIESZKALNICTWO",' Wniosek-kosztorys'!H37,"")</f>
        <v/>
      </c>
      <c r="H162" s="19" t="str">
        <f>IF(' Wniosek-kosztorys'!A37="PRACA",' Wniosek-kosztorys'!H37,"")</f>
        <v/>
      </c>
      <c r="I162" s="19" t="str">
        <f>IF(' Wniosek-kosztorys'!A37="ZDROWIE",' Wniosek-kosztorys'!H37,"")</f>
        <v/>
      </c>
      <c r="J162" s="19" t="str">
        <f>IF('Spr.wydatki '!A45="EDUKACJA",'Spr.wydatki '!F45,"")</f>
        <v/>
      </c>
      <c r="K162" s="36" t="str">
        <f>IF('Spr.wydatki '!A45="MIESZKALNICTWO",'Spr.wydatki '!F45,"")</f>
        <v/>
      </c>
      <c r="L162" s="36" t="str">
        <f>IF('Spr.wydatki '!A45="PRACA",'Spr.wydatki '!F45,"")</f>
        <v/>
      </c>
      <c r="M162" s="36" t="str">
        <f>IF('Spr.wydatki '!A45="ZDROWIE",'Spr.wydatki '!F45,"")</f>
        <v/>
      </c>
      <c r="N162" s="36"/>
      <c r="O162" s="36" t="str">
        <f>IF('Spr.wydatki '!A45="MIESZKALNICTWO",'Spr.wydatki '!G45,"")</f>
        <v/>
      </c>
      <c r="P162" s="36" t="str">
        <f>IF('Spr.wydatki '!A45="PRACA",'Spr.wydatki '!G45,"")</f>
        <v/>
      </c>
      <c r="Q162" s="36" t="str">
        <f>IF('Spr.wydatki '!A45="ZDROWIE",'Spr.wydatki '!G45,"")</f>
        <v/>
      </c>
      <c r="R162" s="19" t="b">
        <f>AND(' Wniosek-kosztorys'!A37&gt;"",' Wniosek-kosztorys'!B37&gt;"",' Wniosek-kosztorys'!E37&gt;"",' Wniosek-kosztorys'!I37&gt;0)</f>
        <v>0</v>
      </c>
      <c r="S162" s="19" t="b">
        <f>AND(' Wniosek-kosztorys'!A37="",' Wniosek-kosztorys'!B37="",' Wniosek-kosztorys'!E37="",' Wniosek-kosztorys'!I37=0)</f>
        <v>1</v>
      </c>
      <c r="T162" s="19">
        <f t="shared" si="3"/>
        <v>1</v>
      </c>
      <c r="U162" s="19">
        <f t="shared" si="4"/>
        <v>0</v>
      </c>
      <c r="V162" s="19">
        <f t="shared" si="5"/>
        <v>1</v>
      </c>
      <c r="W162" s="26">
        <v>20</v>
      </c>
    </row>
    <row r="163" spans="2:23">
      <c r="B163" s="19" t="str">
        <f>IF(' Wniosek-kosztorys'!A38="EDUKACJA",' Wniosek-kosztorys'!G38,"")</f>
        <v/>
      </c>
      <c r="C163" s="19" t="str">
        <f>IF(' Wniosek-kosztorys'!A38="MIESZKALNICTWO",' Wniosek-kosztorys'!G38,"")</f>
        <v/>
      </c>
      <c r="D163" s="19" t="str">
        <f>IF(' Wniosek-kosztorys'!A38="PRACA",' Wniosek-kosztorys'!G38,"")</f>
        <v/>
      </c>
      <c r="E163" s="19" t="str">
        <f>IF(' Wniosek-kosztorys'!A38="ZDROWIE",' Wniosek-kosztorys'!G38,"")</f>
        <v/>
      </c>
      <c r="F163" s="19" t="str">
        <f>IF(' Wniosek-kosztorys'!A38="EDUKACJA",' Wniosek-kosztorys'!H38,"")</f>
        <v/>
      </c>
      <c r="G163" s="19" t="str">
        <f>IF(' Wniosek-kosztorys'!A38="MIESZKALNICTWO",' Wniosek-kosztorys'!H38,"")</f>
        <v/>
      </c>
      <c r="H163" s="19" t="str">
        <f>IF(' Wniosek-kosztorys'!A38="PRACA",' Wniosek-kosztorys'!H38,"")</f>
        <v/>
      </c>
      <c r="I163" s="19" t="str">
        <f>IF(' Wniosek-kosztorys'!A38="ZDROWIE",' Wniosek-kosztorys'!H38,"")</f>
        <v/>
      </c>
      <c r="J163" s="19" t="str">
        <f>IF('Spr.wydatki '!A46="EDUKACJA",'Spr.wydatki '!F46,"")</f>
        <v/>
      </c>
      <c r="K163" s="36" t="str">
        <f>IF('Spr.wydatki '!A46="MIESZKALNICTWO",'Spr.wydatki '!F46,"")</f>
        <v/>
      </c>
      <c r="L163" s="36" t="str">
        <f>IF('Spr.wydatki '!A46="PRACA",'Spr.wydatki '!F46,"")</f>
        <v/>
      </c>
      <c r="M163" s="36" t="str">
        <f>IF('Spr.wydatki '!A46="ZDROWIE",'Spr.wydatki '!F46,"")</f>
        <v/>
      </c>
      <c r="N163" s="36"/>
      <c r="O163" s="36" t="str">
        <f>IF('Spr.wydatki '!A46="MIESZKALNICTWO",'Spr.wydatki '!G46,"")</f>
        <v/>
      </c>
      <c r="P163" s="36" t="str">
        <f>IF('Spr.wydatki '!A46="PRACA",'Spr.wydatki '!G46,"")</f>
        <v/>
      </c>
      <c r="Q163" s="36" t="str">
        <f>IF('Spr.wydatki '!A46="ZDROWIE",'Spr.wydatki '!G46,"")</f>
        <v/>
      </c>
      <c r="R163" s="19" t="b">
        <f>AND(' Wniosek-kosztorys'!A38&gt;"",' Wniosek-kosztorys'!B38&gt;"",' Wniosek-kosztorys'!E38&gt;"",' Wniosek-kosztorys'!I38&gt;0)</f>
        <v>0</v>
      </c>
      <c r="S163" s="19" t="b">
        <f>AND(' Wniosek-kosztorys'!A38="",' Wniosek-kosztorys'!B38="",' Wniosek-kosztorys'!E38="",' Wniosek-kosztorys'!I38=0)</f>
        <v>1</v>
      </c>
      <c r="T163" s="19">
        <f t="shared" si="3"/>
        <v>1</v>
      </c>
      <c r="U163" s="19">
        <f t="shared" si="4"/>
        <v>0</v>
      </c>
      <c r="V163" s="19">
        <f t="shared" si="5"/>
        <v>1</v>
      </c>
      <c r="W163" s="26">
        <v>21</v>
      </c>
    </row>
    <row r="164" spans="2:23">
      <c r="B164" s="19" t="str">
        <f>IF(' Wniosek-kosztorys'!A39="EDUKACJA",' Wniosek-kosztorys'!G39,"")</f>
        <v/>
      </c>
      <c r="C164" s="19" t="str">
        <f>IF(' Wniosek-kosztorys'!A39="MIESZKALNICTWO",' Wniosek-kosztorys'!G39,"")</f>
        <v/>
      </c>
      <c r="D164" s="19" t="str">
        <f>IF(' Wniosek-kosztorys'!A39="PRACA",' Wniosek-kosztorys'!G39,"")</f>
        <v/>
      </c>
      <c r="E164" s="19" t="str">
        <f>IF(' Wniosek-kosztorys'!A39="ZDROWIE",' Wniosek-kosztorys'!G39,"")</f>
        <v/>
      </c>
      <c r="F164" s="19" t="str">
        <f>IF(' Wniosek-kosztorys'!A39="EDUKACJA",' Wniosek-kosztorys'!H39,"")</f>
        <v/>
      </c>
      <c r="G164" s="19" t="str">
        <f>IF(' Wniosek-kosztorys'!A39="MIESZKALNICTWO",' Wniosek-kosztorys'!H39,"")</f>
        <v/>
      </c>
      <c r="H164" s="19" t="str">
        <f>IF(' Wniosek-kosztorys'!A39="PRACA",' Wniosek-kosztorys'!H39,"")</f>
        <v/>
      </c>
      <c r="I164" s="19" t="str">
        <f>IF(' Wniosek-kosztorys'!A39="ZDROWIE",' Wniosek-kosztorys'!H39,"")</f>
        <v/>
      </c>
      <c r="J164" s="19" t="str">
        <f>IF('Spr.wydatki '!A47="EDUKACJA",'Spr.wydatki '!F47,"")</f>
        <v/>
      </c>
      <c r="K164" s="36" t="str">
        <f>IF('Spr.wydatki '!A47="MIESZKALNICTWO",'Spr.wydatki '!F47,"")</f>
        <v/>
      </c>
      <c r="L164" s="36" t="str">
        <f>IF('Spr.wydatki '!A47="PRACA",'Spr.wydatki '!F47,"")</f>
        <v/>
      </c>
      <c r="M164" s="36" t="str">
        <f>IF('Spr.wydatki '!A47="ZDROWIE",'Spr.wydatki '!F47,"")</f>
        <v/>
      </c>
      <c r="N164" s="36"/>
      <c r="O164" s="36" t="str">
        <f>IF('Spr.wydatki '!A47="MIESZKALNICTWO",'Spr.wydatki '!G47,"")</f>
        <v/>
      </c>
      <c r="P164" s="36" t="str">
        <f>IF('Spr.wydatki '!A47="PRACA",'Spr.wydatki '!G47,"")</f>
        <v/>
      </c>
      <c r="Q164" s="36" t="str">
        <f>IF('Spr.wydatki '!A47="ZDROWIE",'Spr.wydatki '!G47,"")</f>
        <v/>
      </c>
      <c r="R164" s="19" t="b">
        <f>AND(' Wniosek-kosztorys'!A39&gt;"",' Wniosek-kosztorys'!B39&gt;"",' Wniosek-kosztorys'!E39&gt;"",' Wniosek-kosztorys'!I39&gt;0)</f>
        <v>0</v>
      </c>
      <c r="S164" s="19" t="b">
        <f>AND(' Wniosek-kosztorys'!A39="",' Wniosek-kosztorys'!B39="",' Wniosek-kosztorys'!E39="",' Wniosek-kosztorys'!I39=0)</f>
        <v>1</v>
      </c>
      <c r="T164" s="19">
        <f t="shared" si="3"/>
        <v>1</v>
      </c>
      <c r="U164" s="19">
        <f t="shared" si="4"/>
        <v>0</v>
      </c>
      <c r="V164" s="19">
        <f t="shared" si="5"/>
        <v>1</v>
      </c>
      <c r="W164" s="26">
        <v>22</v>
      </c>
    </row>
    <row r="165" spans="2:23">
      <c r="B165" s="19" t="str">
        <f>IF(' Wniosek-kosztorys'!A40="EDUKACJA",' Wniosek-kosztorys'!G40,"")</f>
        <v/>
      </c>
      <c r="C165" s="19" t="str">
        <f>IF(' Wniosek-kosztorys'!A40="MIESZKALNICTWO",' Wniosek-kosztorys'!G40,"")</f>
        <v/>
      </c>
      <c r="D165" s="19" t="str">
        <f>IF(' Wniosek-kosztorys'!A40="PRACA",' Wniosek-kosztorys'!G40,"")</f>
        <v/>
      </c>
      <c r="E165" s="19" t="str">
        <f>IF(' Wniosek-kosztorys'!A40="ZDROWIE",' Wniosek-kosztorys'!G40,"")</f>
        <v/>
      </c>
      <c r="F165" s="19" t="str">
        <f>IF(' Wniosek-kosztorys'!A40="EDUKACJA",' Wniosek-kosztorys'!H40,"")</f>
        <v/>
      </c>
      <c r="G165" s="19" t="str">
        <f>IF(' Wniosek-kosztorys'!A40="MIESZKALNICTWO",' Wniosek-kosztorys'!H40,"")</f>
        <v/>
      </c>
      <c r="H165" s="19" t="str">
        <f>IF(' Wniosek-kosztorys'!A40="PRACA",' Wniosek-kosztorys'!H40,"")</f>
        <v/>
      </c>
      <c r="I165" s="19" t="str">
        <f>IF(' Wniosek-kosztorys'!A40="ZDROWIE",' Wniosek-kosztorys'!H40,"")</f>
        <v/>
      </c>
      <c r="J165" s="19" t="str">
        <f>IF('Spr.wydatki '!A48="EDUKACJA",'Spr.wydatki '!F48,"")</f>
        <v/>
      </c>
      <c r="K165" s="36" t="str">
        <f>IF('Spr.wydatki '!A48="MIESZKALNICTWO",'Spr.wydatki '!F48,"")</f>
        <v/>
      </c>
      <c r="L165" s="36" t="str">
        <f>IF('Spr.wydatki '!A48="PRACA",'Spr.wydatki '!F48,"")</f>
        <v/>
      </c>
      <c r="M165" s="36" t="str">
        <f>IF('Spr.wydatki '!A48="ZDROWIE",'Spr.wydatki '!F48,"")</f>
        <v/>
      </c>
      <c r="N165" s="36"/>
      <c r="O165" s="36" t="str">
        <f>IF('Spr.wydatki '!A48="MIESZKALNICTWO",'Spr.wydatki '!G48,"")</f>
        <v/>
      </c>
      <c r="P165" s="36" t="str">
        <f>IF('Spr.wydatki '!A48="PRACA",'Spr.wydatki '!G48,"")</f>
        <v/>
      </c>
      <c r="Q165" s="36" t="str">
        <f>IF('Spr.wydatki '!A48="ZDROWIE",'Spr.wydatki '!G48,"")</f>
        <v/>
      </c>
      <c r="R165" s="19" t="b">
        <f>AND(' Wniosek-kosztorys'!A40&gt;"",' Wniosek-kosztorys'!B40&gt;"",' Wniosek-kosztorys'!E40&gt;"",' Wniosek-kosztorys'!I40&gt;0)</f>
        <v>0</v>
      </c>
      <c r="S165" s="19" t="b">
        <f>AND(' Wniosek-kosztorys'!A40="",' Wniosek-kosztorys'!B40="",' Wniosek-kosztorys'!E40="",' Wniosek-kosztorys'!I40=0)</f>
        <v>1</v>
      </c>
      <c r="T165" s="19">
        <f t="shared" si="3"/>
        <v>1</v>
      </c>
      <c r="U165" s="19">
        <f t="shared" si="4"/>
        <v>0</v>
      </c>
      <c r="V165" s="19">
        <f t="shared" si="5"/>
        <v>1</v>
      </c>
      <c r="W165" s="26">
        <v>23</v>
      </c>
    </row>
    <row r="166" spans="2:23">
      <c r="B166" s="19" t="str">
        <f>IF(' Wniosek-kosztorys'!A41="EDUKACJA",' Wniosek-kosztorys'!G41,"")</f>
        <v/>
      </c>
      <c r="C166" s="19" t="str">
        <f>IF(' Wniosek-kosztorys'!A41="MIESZKALNICTWO",' Wniosek-kosztorys'!G41,"")</f>
        <v/>
      </c>
      <c r="D166" s="19" t="str">
        <f>IF(' Wniosek-kosztorys'!A41="PRACA",' Wniosek-kosztorys'!G41,"")</f>
        <v/>
      </c>
      <c r="E166" s="19" t="str">
        <f>IF(' Wniosek-kosztorys'!A41="ZDROWIE",' Wniosek-kosztorys'!G41,"")</f>
        <v/>
      </c>
      <c r="F166" s="19" t="str">
        <f>IF(' Wniosek-kosztorys'!A41="EDUKACJA",' Wniosek-kosztorys'!H41,"")</f>
        <v/>
      </c>
      <c r="G166" s="19" t="str">
        <f>IF(' Wniosek-kosztorys'!A41="MIESZKALNICTWO",' Wniosek-kosztorys'!H41,"")</f>
        <v/>
      </c>
      <c r="H166" s="19" t="str">
        <f>IF(' Wniosek-kosztorys'!A41="PRACA",' Wniosek-kosztorys'!H41,"")</f>
        <v/>
      </c>
      <c r="I166" s="19" t="str">
        <f>IF(' Wniosek-kosztorys'!A41="ZDROWIE",' Wniosek-kosztorys'!H41,"")</f>
        <v/>
      </c>
      <c r="J166" s="19" t="str">
        <f>IF('Spr.wydatki '!A49="EDUKACJA",'Spr.wydatki '!F49,"")</f>
        <v/>
      </c>
      <c r="K166" s="36" t="str">
        <f>IF('Spr.wydatki '!A49="MIESZKALNICTWO",'Spr.wydatki '!F49,"")</f>
        <v/>
      </c>
      <c r="L166" s="36" t="str">
        <f>IF('Spr.wydatki '!A49="PRACA",'Spr.wydatki '!F49,"")</f>
        <v/>
      </c>
      <c r="M166" s="36" t="str">
        <f>IF('Spr.wydatki '!A49="ZDROWIE",'Spr.wydatki '!F49,"")</f>
        <v/>
      </c>
      <c r="N166" s="36"/>
      <c r="O166" s="36" t="str">
        <f>IF('Spr.wydatki '!A49="MIESZKALNICTWO",'Spr.wydatki '!G49,"")</f>
        <v/>
      </c>
      <c r="P166" s="36" t="str">
        <f>IF('Spr.wydatki '!A49="PRACA",'Spr.wydatki '!G49,"")</f>
        <v/>
      </c>
      <c r="Q166" s="36" t="str">
        <f>IF('Spr.wydatki '!A49="ZDROWIE",'Spr.wydatki '!G49,"")</f>
        <v/>
      </c>
      <c r="R166" s="19" t="b">
        <f>AND(' Wniosek-kosztorys'!A41&gt;"",' Wniosek-kosztorys'!B41&gt;"",' Wniosek-kosztorys'!E41&gt;"",' Wniosek-kosztorys'!I41&gt;0)</f>
        <v>0</v>
      </c>
      <c r="S166" s="19" t="b">
        <f>AND(' Wniosek-kosztorys'!A41="",' Wniosek-kosztorys'!B41="",' Wniosek-kosztorys'!E41="",' Wniosek-kosztorys'!I41=0)</f>
        <v>1</v>
      </c>
      <c r="T166" s="19">
        <f t="shared" si="3"/>
        <v>1</v>
      </c>
      <c r="U166" s="19">
        <f t="shared" si="4"/>
        <v>0</v>
      </c>
      <c r="V166" s="19">
        <f t="shared" si="5"/>
        <v>1</v>
      </c>
      <c r="W166" s="26">
        <v>24</v>
      </c>
    </row>
    <row r="167" spans="2:23">
      <c r="B167" s="19" t="str">
        <f>IF(' Wniosek-kosztorys'!A42="EDUKACJA",' Wniosek-kosztorys'!G42,"")</f>
        <v/>
      </c>
      <c r="C167" s="19" t="str">
        <f>IF(' Wniosek-kosztorys'!A42="MIESZKALNICTWO",' Wniosek-kosztorys'!G42,"")</f>
        <v/>
      </c>
      <c r="D167" s="19" t="str">
        <f>IF(' Wniosek-kosztorys'!A42="PRACA",' Wniosek-kosztorys'!G42,"")</f>
        <v/>
      </c>
      <c r="E167" s="19" t="str">
        <f>IF(' Wniosek-kosztorys'!A42="ZDROWIE",' Wniosek-kosztorys'!G42,"")</f>
        <v/>
      </c>
      <c r="F167" s="19" t="str">
        <f>IF(' Wniosek-kosztorys'!A42="EDUKACJA",' Wniosek-kosztorys'!H42,"")</f>
        <v/>
      </c>
      <c r="G167" s="19" t="str">
        <f>IF(' Wniosek-kosztorys'!A42="MIESZKALNICTWO",' Wniosek-kosztorys'!H42,"")</f>
        <v/>
      </c>
      <c r="H167" s="19" t="str">
        <f>IF(' Wniosek-kosztorys'!A42="PRACA",' Wniosek-kosztorys'!H42,"")</f>
        <v/>
      </c>
      <c r="I167" s="19" t="str">
        <f>IF(' Wniosek-kosztorys'!A42="ZDROWIE",' Wniosek-kosztorys'!H42,"")</f>
        <v/>
      </c>
      <c r="J167" s="19" t="str">
        <f>IF('Spr.wydatki '!A50="EDUKACJA",'Spr.wydatki '!F50,"")</f>
        <v/>
      </c>
      <c r="K167" s="36" t="str">
        <f>IF('Spr.wydatki '!A50="MIESZKALNICTWO",'Spr.wydatki '!F50,"")</f>
        <v/>
      </c>
      <c r="L167" s="36" t="str">
        <f>IF('Spr.wydatki '!A50="PRACA",'Spr.wydatki '!F50,"")</f>
        <v/>
      </c>
      <c r="M167" s="36" t="str">
        <f>IF('Spr.wydatki '!A50="ZDROWIE",'Spr.wydatki '!F50,"")</f>
        <v/>
      </c>
      <c r="N167" s="36"/>
      <c r="O167" s="36" t="str">
        <f>IF('Spr.wydatki '!A50="MIESZKALNICTWO",'Spr.wydatki '!G50,"")</f>
        <v/>
      </c>
      <c r="P167" s="36" t="str">
        <f>IF('Spr.wydatki '!A50="PRACA",'Spr.wydatki '!G50,"")</f>
        <v/>
      </c>
      <c r="Q167" s="36" t="str">
        <f>IF('Spr.wydatki '!A50="ZDROWIE",'Spr.wydatki '!G50,"")</f>
        <v/>
      </c>
      <c r="R167" s="19" t="b">
        <f>AND(' Wniosek-kosztorys'!A42&gt;"",' Wniosek-kosztorys'!B42&gt;"",' Wniosek-kosztorys'!E42&gt;"",' Wniosek-kosztorys'!I42&gt;0)</f>
        <v>0</v>
      </c>
      <c r="S167" s="19" t="b">
        <f>AND(' Wniosek-kosztorys'!A42="",' Wniosek-kosztorys'!B42="",' Wniosek-kosztorys'!E42="",' Wniosek-kosztorys'!I42=0)</f>
        <v>1</v>
      </c>
      <c r="T167" s="19">
        <f t="shared" si="3"/>
        <v>1</v>
      </c>
      <c r="U167" s="19">
        <f t="shared" si="4"/>
        <v>0</v>
      </c>
      <c r="V167" s="19">
        <f t="shared" si="5"/>
        <v>1</v>
      </c>
      <c r="W167" s="26">
        <v>25</v>
      </c>
    </row>
    <row r="168" spans="2:23">
      <c r="B168" s="19" t="str">
        <f>IF(' Wniosek-kosztorys'!A43="EDUKACJA",' Wniosek-kosztorys'!G43,"")</f>
        <v/>
      </c>
      <c r="C168" s="19" t="str">
        <f>IF(' Wniosek-kosztorys'!A43="MIESZKALNICTWO",' Wniosek-kosztorys'!G43,"")</f>
        <v/>
      </c>
      <c r="D168" s="19" t="str">
        <f>IF(' Wniosek-kosztorys'!A43="PRACA",' Wniosek-kosztorys'!G43,"")</f>
        <v/>
      </c>
      <c r="E168" s="19" t="str">
        <f>IF(' Wniosek-kosztorys'!A43="ZDROWIE",' Wniosek-kosztorys'!G43,"")</f>
        <v/>
      </c>
      <c r="F168" s="19" t="str">
        <f>IF(' Wniosek-kosztorys'!A43="EDUKACJA",' Wniosek-kosztorys'!H43,"")</f>
        <v/>
      </c>
      <c r="G168" s="19" t="str">
        <f>IF(' Wniosek-kosztorys'!A43="MIESZKALNICTWO",' Wniosek-kosztorys'!H43,"")</f>
        <v/>
      </c>
      <c r="H168" s="19" t="str">
        <f>IF(' Wniosek-kosztorys'!A43="PRACA",' Wniosek-kosztorys'!H43,"")</f>
        <v/>
      </c>
      <c r="I168" s="19" t="str">
        <f>IF(' Wniosek-kosztorys'!A43="ZDROWIE",' Wniosek-kosztorys'!H43,"")</f>
        <v/>
      </c>
      <c r="J168" s="19" t="str">
        <f>IF('Spr.wydatki '!A51="EDUKACJA",'Spr.wydatki '!F51,"")</f>
        <v/>
      </c>
      <c r="K168" s="36" t="str">
        <f>IF('Spr.wydatki '!A51="MIESZKALNICTWO",'Spr.wydatki '!F51,"")</f>
        <v/>
      </c>
      <c r="L168" s="36" t="str">
        <f>IF('Spr.wydatki '!A51="PRACA",'Spr.wydatki '!F51,"")</f>
        <v/>
      </c>
      <c r="M168" s="36" t="str">
        <f>IF('Spr.wydatki '!A51="ZDROWIE",'Spr.wydatki '!F51,"")</f>
        <v/>
      </c>
      <c r="N168" s="36"/>
      <c r="O168" s="36" t="str">
        <f>IF('Spr.wydatki '!A51="MIESZKALNICTWO",'Spr.wydatki '!G51,"")</f>
        <v/>
      </c>
      <c r="P168" s="36" t="str">
        <f>IF('Spr.wydatki '!A51="PRACA",'Spr.wydatki '!G51,"")</f>
        <v/>
      </c>
      <c r="Q168" s="36" t="str">
        <f>IF('Spr.wydatki '!A51="ZDROWIE",'Spr.wydatki '!G51,"")</f>
        <v/>
      </c>
      <c r="R168" s="19" t="b">
        <f>AND(' Wniosek-kosztorys'!A43&gt;"",' Wniosek-kosztorys'!B43&gt;"",' Wniosek-kosztorys'!E43&gt;"",' Wniosek-kosztorys'!I43&gt;0)</f>
        <v>0</v>
      </c>
      <c r="S168" s="19" t="b">
        <f>AND(' Wniosek-kosztorys'!A43="",' Wniosek-kosztorys'!B43="",' Wniosek-kosztorys'!E43="",' Wniosek-kosztorys'!I43=0)</f>
        <v>1</v>
      </c>
      <c r="T168" s="19">
        <f t="shared" si="3"/>
        <v>1</v>
      </c>
      <c r="U168" s="19">
        <f t="shared" si="4"/>
        <v>0</v>
      </c>
      <c r="V168" s="19">
        <f t="shared" si="5"/>
        <v>1</v>
      </c>
      <c r="W168" s="26">
        <v>26</v>
      </c>
    </row>
    <row r="169" spans="2:23">
      <c r="B169" s="19" t="str">
        <f>IF(' Wniosek-kosztorys'!A44="EDUKACJA",' Wniosek-kosztorys'!G44,"")</f>
        <v/>
      </c>
      <c r="C169" s="19" t="str">
        <f>IF(' Wniosek-kosztorys'!A44="MIESZKALNICTWO",' Wniosek-kosztorys'!G44,"")</f>
        <v/>
      </c>
      <c r="D169" s="19" t="str">
        <f>IF(' Wniosek-kosztorys'!A44="PRACA",' Wniosek-kosztorys'!G44,"")</f>
        <v/>
      </c>
      <c r="E169" s="19" t="str">
        <f>IF(' Wniosek-kosztorys'!A44="ZDROWIE",' Wniosek-kosztorys'!G44,"")</f>
        <v/>
      </c>
      <c r="F169" s="19" t="str">
        <f>IF(' Wniosek-kosztorys'!A44="EDUKACJA",' Wniosek-kosztorys'!H44,"")</f>
        <v/>
      </c>
      <c r="G169" s="19" t="str">
        <f>IF(' Wniosek-kosztorys'!A44="MIESZKALNICTWO",' Wniosek-kosztorys'!H44,"")</f>
        <v/>
      </c>
      <c r="H169" s="19" t="str">
        <f>IF(' Wniosek-kosztorys'!A44="PRACA",' Wniosek-kosztorys'!H44,"")</f>
        <v/>
      </c>
      <c r="I169" s="19" t="str">
        <f>IF(' Wniosek-kosztorys'!A44="ZDROWIE",' Wniosek-kosztorys'!H44,"")</f>
        <v/>
      </c>
      <c r="J169" s="19" t="str">
        <f>IF('Spr.wydatki '!A52="EDUKACJA",'Spr.wydatki '!F52,"")</f>
        <v/>
      </c>
      <c r="K169" s="36" t="str">
        <f>IF('Spr.wydatki '!A52="MIESZKALNICTWO",'Spr.wydatki '!F52,"")</f>
        <v/>
      </c>
      <c r="L169" s="36" t="str">
        <f>IF('Spr.wydatki '!A52="PRACA",'Spr.wydatki '!F52,"")</f>
        <v/>
      </c>
      <c r="M169" s="36" t="str">
        <f>IF('Spr.wydatki '!A52="ZDROWIE",'Spr.wydatki '!F52,"")</f>
        <v/>
      </c>
      <c r="N169" s="36"/>
      <c r="O169" s="36" t="str">
        <f>IF('Spr.wydatki '!A52="MIESZKALNICTWO",'Spr.wydatki '!G52,"")</f>
        <v/>
      </c>
      <c r="P169" s="36" t="str">
        <f>IF('Spr.wydatki '!A52="PRACA",'Spr.wydatki '!G52,"")</f>
        <v/>
      </c>
      <c r="Q169" s="36" t="str">
        <f>IF('Spr.wydatki '!A52="ZDROWIE",'Spr.wydatki '!G52,"")</f>
        <v/>
      </c>
      <c r="R169" s="19" t="b">
        <f>AND(' Wniosek-kosztorys'!A44&gt;"",' Wniosek-kosztorys'!B44&gt;"",' Wniosek-kosztorys'!E44&gt;"",' Wniosek-kosztorys'!I44&gt;0)</f>
        <v>0</v>
      </c>
      <c r="S169" s="19" t="b">
        <f>AND(' Wniosek-kosztorys'!A44="",' Wniosek-kosztorys'!B44="",' Wniosek-kosztorys'!E44="",' Wniosek-kosztorys'!I44=0)</f>
        <v>1</v>
      </c>
      <c r="T169" s="19">
        <f t="shared" si="3"/>
        <v>1</v>
      </c>
      <c r="U169" s="19">
        <f t="shared" si="4"/>
        <v>0</v>
      </c>
      <c r="V169" s="19">
        <f t="shared" si="5"/>
        <v>1</v>
      </c>
      <c r="W169" s="26">
        <v>27</v>
      </c>
    </row>
    <row r="170" spans="2:23">
      <c r="B170" s="19" t="str">
        <f>IF(' Wniosek-kosztorys'!A45="EDUKACJA",' Wniosek-kosztorys'!G45,"")</f>
        <v/>
      </c>
      <c r="C170" s="19" t="str">
        <f>IF(' Wniosek-kosztorys'!A45="MIESZKALNICTWO",' Wniosek-kosztorys'!G45,"")</f>
        <v/>
      </c>
      <c r="D170" s="19" t="str">
        <f>IF(' Wniosek-kosztorys'!A45="PRACA",' Wniosek-kosztorys'!G45,"")</f>
        <v/>
      </c>
      <c r="E170" s="19" t="str">
        <f>IF(' Wniosek-kosztorys'!A45="ZDROWIE",' Wniosek-kosztorys'!G45,"")</f>
        <v/>
      </c>
      <c r="F170" s="19" t="str">
        <f>IF(' Wniosek-kosztorys'!A45="EDUKACJA",' Wniosek-kosztorys'!H45,"")</f>
        <v/>
      </c>
      <c r="G170" s="19" t="str">
        <f>IF(' Wniosek-kosztorys'!A45="MIESZKALNICTWO",' Wniosek-kosztorys'!H45,"")</f>
        <v/>
      </c>
      <c r="H170" s="19" t="str">
        <f>IF(' Wniosek-kosztorys'!A45="PRACA",' Wniosek-kosztorys'!H45,"")</f>
        <v/>
      </c>
      <c r="I170" s="19" t="str">
        <f>IF(' Wniosek-kosztorys'!A45="ZDROWIE",' Wniosek-kosztorys'!H45,"")</f>
        <v/>
      </c>
      <c r="J170" s="19" t="str">
        <f>IF('Spr.wydatki '!A53="EDUKACJA",'Spr.wydatki '!F53,"")</f>
        <v/>
      </c>
      <c r="K170" s="36" t="str">
        <f>IF('Spr.wydatki '!A53="MIESZKALNICTWO",'Spr.wydatki '!F53,"")</f>
        <v/>
      </c>
      <c r="L170" s="36" t="str">
        <f>IF('Spr.wydatki '!A53="PRACA",'Spr.wydatki '!F53,"")</f>
        <v/>
      </c>
      <c r="M170" s="36" t="str">
        <f>IF('Spr.wydatki '!A53="ZDROWIE",'Spr.wydatki '!F53,"")</f>
        <v/>
      </c>
      <c r="N170" s="36"/>
      <c r="O170" s="36" t="str">
        <f>IF('Spr.wydatki '!A53="MIESZKALNICTWO",'Spr.wydatki '!G53,"")</f>
        <v/>
      </c>
      <c r="P170" s="36" t="str">
        <f>IF('Spr.wydatki '!A53="PRACA",'Spr.wydatki '!G53,"")</f>
        <v/>
      </c>
      <c r="Q170" s="36" t="str">
        <f>IF('Spr.wydatki '!A53="ZDROWIE",'Spr.wydatki '!G53,"")</f>
        <v/>
      </c>
      <c r="R170" s="19" t="b">
        <f>AND(' Wniosek-kosztorys'!A45&gt;"",' Wniosek-kosztorys'!B45&gt;"",' Wniosek-kosztorys'!E45&gt;"",' Wniosek-kosztorys'!I45&gt;0)</f>
        <v>0</v>
      </c>
      <c r="S170" s="19" t="b">
        <f>AND(' Wniosek-kosztorys'!A45="",' Wniosek-kosztorys'!B45="",' Wniosek-kosztorys'!E45="",' Wniosek-kosztorys'!I45=0)</f>
        <v>1</v>
      </c>
      <c r="T170" s="19">
        <f t="shared" si="3"/>
        <v>1</v>
      </c>
      <c r="U170" s="19">
        <f t="shared" si="4"/>
        <v>0</v>
      </c>
      <c r="V170" s="19">
        <f t="shared" si="5"/>
        <v>1</v>
      </c>
      <c r="W170" s="26">
        <v>28</v>
      </c>
    </row>
    <row r="171" spans="2:23">
      <c r="B171" s="19" t="str">
        <f>IF(' Wniosek-kosztorys'!A46="EDUKACJA",' Wniosek-kosztorys'!G46,"")</f>
        <v/>
      </c>
      <c r="C171" s="19" t="str">
        <f>IF(' Wniosek-kosztorys'!A46="MIESZKALNICTWO",' Wniosek-kosztorys'!G46,"")</f>
        <v/>
      </c>
      <c r="D171" s="19" t="str">
        <f>IF(' Wniosek-kosztorys'!A46="PRACA",' Wniosek-kosztorys'!G46,"")</f>
        <v/>
      </c>
      <c r="E171" s="19" t="str">
        <f>IF(' Wniosek-kosztorys'!A46="ZDROWIE",' Wniosek-kosztorys'!G46,"")</f>
        <v/>
      </c>
      <c r="F171" s="19" t="str">
        <f>IF(' Wniosek-kosztorys'!A46="EDUKACJA",' Wniosek-kosztorys'!H46,"")</f>
        <v/>
      </c>
      <c r="G171" s="19" t="str">
        <f>IF(' Wniosek-kosztorys'!A46="MIESZKALNICTWO",' Wniosek-kosztorys'!H46,"")</f>
        <v/>
      </c>
      <c r="H171" s="19" t="str">
        <f>IF(' Wniosek-kosztorys'!A46="PRACA",' Wniosek-kosztorys'!H46,"")</f>
        <v/>
      </c>
      <c r="I171" s="19" t="str">
        <f>IF(' Wniosek-kosztorys'!A46="ZDROWIE",' Wniosek-kosztorys'!H46,"")</f>
        <v/>
      </c>
      <c r="J171" s="19" t="str">
        <f>IF('Spr.wydatki '!A54="EDUKACJA",'Spr.wydatki '!F54,"")</f>
        <v/>
      </c>
      <c r="K171" s="36" t="str">
        <f>IF('Spr.wydatki '!A54="MIESZKALNICTWO",'Spr.wydatki '!F54,"")</f>
        <v/>
      </c>
      <c r="L171" s="36" t="str">
        <f>IF('Spr.wydatki '!A54="PRACA",'Spr.wydatki '!F54,"")</f>
        <v/>
      </c>
      <c r="M171" s="36" t="str">
        <f>IF('Spr.wydatki '!A54="ZDROWIE",'Spr.wydatki '!F54,"")</f>
        <v/>
      </c>
      <c r="N171" s="36"/>
      <c r="O171" s="36" t="str">
        <f>IF('Spr.wydatki '!A54="MIESZKALNICTWO",'Spr.wydatki '!G54,"")</f>
        <v/>
      </c>
      <c r="P171" s="36" t="str">
        <f>IF('Spr.wydatki '!A54="PRACA",'Spr.wydatki '!G54,"")</f>
        <v/>
      </c>
      <c r="Q171" s="36" t="str">
        <f>IF('Spr.wydatki '!A54="ZDROWIE",'Spr.wydatki '!G54,"")</f>
        <v/>
      </c>
      <c r="R171" s="19" t="b">
        <f>AND(' Wniosek-kosztorys'!A46&gt;"",' Wniosek-kosztorys'!B46&gt;"",' Wniosek-kosztorys'!E46&gt;"",' Wniosek-kosztorys'!I46&gt;0)</f>
        <v>0</v>
      </c>
      <c r="S171" s="19" t="b">
        <f>AND(' Wniosek-kosztorys'!A46="",' Wniosek-kosztorys'!B46="",' Wniosek-kosztorys'!E46="",' Wniosek-kosztorys'!I46=0)</f>
        <v>1</v>
      </c>
      <c r="T171" s="19">
        <f t="shared" si="3"/>
        <v>1</v>
      </c>
      <c r="U171" s="19">
        <f t="shared" si="4"/>
        <v>0</v>
      </c>
      <c r="V171" s="19">
        <f t="shared" si="5"/>
        <v>1</v>
      </c>
      <c r="W171" s="26">
        <v>29</v>
      </c>
    </row>
    <row r="172" spans="2:23">
      <c r="B172" s="19" t="str">
        <f>IF(' Wniosek-kosztorys'!A47="EDUKACJA",' Wniosek-kosztorys'!G47,"")</f>
        <v/>
      </c>
      <c r="C172" s="19" t="str">
        <f>IF(' Wniosek-kosztorys'!A47="MIESZKALNICTWO",' Wniosek-kosztorys'!G47,"")</f>
        <v/>
      </c>
      <c r="D172" s="19" t="str">
        <f>IF(' Wniosek-kosztorys'!A47="PRACA",' Wniosek-kosztorys'!G47,"")</f>
        <v/>
      </c>
      <c r="E172" s="19" t="str">
        <f>IF(' Wniosek-kosztorys'!A47="ZDROWIE",' Wniosek-kosztorys'!G47,"")</f>
        <v/>
      </c>
      <c r="F172" s="19" t="str">
        <f>IF(' Wniosek-kosztorys'!A47="EDUKACJA",' Wniosek-kosztorys'!H47,"")</f>
        <v/>
      </c>
      <c r="G172" s="19" t="str">
        <f>IF(' Wniosek-kosztorys'!A47="MIESZKALNICTWO",' Wniosek-kosztorys'!H47,"")</f>
        <v/>
      </c>
      <c r="H172" s="19" t="str">
        <f>IF(' Wniosek-kosztorys'!A47="PRACA",' Wniosek-kosztorys'!H47,"")</f>
        <v/>
      </c>
      <c r="I172" s="19" t="str">
        <f>IF(' Wniosek-kosztorys'!A47="ZDROWIE",' Wniosek-kosztorys'!H47,"")</f>
        <v/>
      </c>
      <c r="J172" s="19" t="str">
        <f>IF('Spr.wydatki '!A55="EDUKACJA",'Spr.wydatki '!F55,"")</f>
        <v/>
      </c>
      <c r="K172" s="36" t="str">
        <f>IF('Spr.wydatki '!A55="MIESZKALNICTWO",'Spr.wydatki '!F55,"")</f>
        <v/>
      </c>
      <c r="L172" s="36" t="str">
        <f>IF('Spr.wydatki '!A55="PRACA",'Spr.wydatki '!F55,"")</f>
        <v/>
      </c>
      <c r="M172" s="36" t="str">
        <f>IF('Spr.wydatki '!A55="ZDROWIE",'Spr.wydatki '!F55,"")</f>
        <v/>
      </c>
      <c r="N172" s="36"/>
      <c r="O172" s="36" t="str">
        <f>IF('Spr.wydatki '!A55="MIESZKALNICTWO",'Spr.wydatki '!G55,"")</f>
        <v/>
      </c>
      <c r="P172" s="36" t="str">
        <f>IF('Spr.wydatki '!A55="PRACA",'Spr.wydatki '!G55,"")</f>
        <v/>
      </c>
      <c r="Q172" s="36" t="str">
        <f>IF('Spr.wydatki '!A55="ZDROWIE",'Spr.wydatki '!G55,"")</f>
        <v/>
      </c>
      <c r="R172" s="19" t="b">
        <f>AND(' Wniosek-kosztorys'!A47&gt;"",' Wniosek-kosztorys'!B47&gt;"",' Wniosek-kosztorys'!E47&gt;"",' Wniosek-kosztorys'!I47&gt;0)</f>
        <v>0</v>
      </c>
      <c r="S172" s="19" t="b">
        <f>AND(' Wniosek-kosztorys'!A47="",' Wniosek-kosztorys'!B47="",' Wniosek-kosztorys'!E47="",' Wniosek-kosztorys'!I47=0)</f>
        <v>1</v>
      </c>
      <c r="T172" s="19">
        <f t="shared" si="3"/>
        <v>1</v>
      </c>
      <c r="U172" s="19">
        <f t="shared" si="4"/>
        <v>0</v>
      </c>
      <c r="V172" s="19">
        <f t="shared" si="5"/>
        <v>1</v>
      </c>
      <c r="W172" s="26">
        <v>30</v>
      </c>
    </row>
    <row r="173" spans="2:23">
      <c r="B173" s="19" t="str">
        <f>IF(' Wniosek-kosztorys'!A48="EDUKACJA",' Wniosek-kosztorys'!G48,"")</f>
        <v/>
      </c>
      <c r="C173" s="19" t="str">
        <f>IF(' Wniosek-kosztorys'!A48="MIESZKALNICTWO",' Wniosek-kosztorys'!G48,"")</f>
        <v/>
      </c>
      <c r="D173" s="19" t="str">
        <f>IF(' Wniosek-kosztorys'!A48="PRACA",' Wniosek-kosztorys'!G48,"")</f>
        <v/>
      </c>
      <c r="E173" s="19" t="str">
        <f>IF(' Wniosek-kosztorys'!A48="ZDROWIE",' Wniosek-kosztorys'!G48,"")</f>
        <v/>
      </c>
      <c r="F173" s="19" t="str">
        <f>IF(' Wniosek-kosztorys'!A48="EDUKACJA",' Wniosek-kosztorys'!H48,"")</f>
        <v/>
      </c>
      <c r="G173" s="19" t="str">
        <f>IF(' Wniosek-kosztorys'!A48="MIESZKALNICTWO",' Wniosek-kosztorys'!H48,"")</f>
        <v/>
      </c>
      <c r="H173" s="19" t="str">
        <f>IF(' Wniosek-kosztorys'!A48="PRACA",' Wniosek-kosztorys'!H48,"")</f>
        <v/>
      </c>
      <c r="I173" s="19" t="str">
        <f>IF(' Wniosek-kosztorys'!A48="ZDROWIE",' Wniosek-kosztorys'!H48,"")</f>
        <v/>
      </c>
      <c r="J173" s="19" t="str">
        <f>IF('Spr.wydatki '!A56="EDUKACJA",'Spr.wydatki '!F56,"")</f>
        <v/>
      </c>
      <c r="K173" s="36" t="str">
        <f>IF('Spr.wydatki '!A56="MIESZKALNICTWO",'Spr.wydatki '!F56,"")</f>
        <v/>
      </c>
      <c r="L173" s="36" t="str">
        <f>IF('Spr.wydatki '!A56="PRACA",'Spr.wydatki '!F56,"")</f>
        <v/>
      </c>
      <c r="M173" s="36" t="str">
        <f>IF('Spr.wydatki '!A56="ZDROWIE",'Spr.wydatki '!F56,"")</f>
        <v/>
      </c>
      <c r="N173" s="36"/>
      <c r="O173" s="36" t="str">
        <f>IF('Spr.wydatki '!A56="MIESZKALNICTWO",'Spr.wydatki '!G56,"")</f>
        <v/>
      </c>
      <c r="P173" s="36" t="str">
        <f>IF('Spr.wydatki '!A56="PRACA",'Spr.wydatki '!G56,"")</f>
        <v/>
      </c>
      <c r="Q173" s="36" t="str">
        <f>IF('Spr.wydatki '!A56="ZDROWIE",'Spr.wydatki '!G56,"")</f>
        <v/>
      </c>
      <c r="R173" s="19" t="b">
        <f>AND(' Wniosek-kosztorys'!A48&gt;"",' Wniosek-kosztorys'!B48&gt;"",' Wniosek-kosztorys'!E48&gt;"",' Wniosek-kosztorys'!I48&gt;0)</f>
        <v>0</v>
      </c>
      <c r="S173" s="19" t="b">
        <f>AND(' Wniosek-kosztorys'!A48="",' Wniosek-kosztorys'!B48="",' Wniosek-kosztorys'!E48="",' Wniosek-kosztorys'!I48=0)</f>
        <v>1</v>
      </c>
      <c r="T173" s="19">
        <f t="shared" si="3"/>
        <v>1</v>
      </c>
      <c r="U173" s="19">
        <f t="shared" si="4"/>
        <v>0</v>
      </c>
      <c r="V173" s="19">
        <f t="shared" si="5"/>
        <v>1</v>
      </c>
      <c r="W173" s="26">
        <v>31</v>
      </c>
    </row>
    <row r="174" spans="2:23">
      <c r="B174" s="19" t="str">
        <f>IF(' Wniosek-kosztorys'!A49="EDUKACJA",' Wniosek-kosztorys'!G49,"")</f>
        <v/>
      </c>
      <c r="C174" s="19" t="str">
        <f>IF(' Wniosek-kosztorys'!A49="MIESZKALNICTWO",' Wniosek-kosztorys'!G49,"")</f>
        <v/>
      </c>
      <c r="D174" s="19" t="str">
        <f>IF(' Wniosek-kosztorys'!A49="PRACA",' Wniosek-kosztorys'!G49,"")</f>
        <v/>
      </c>
      <c r="E174" s="19" t="str">
        <f>IF(' Wniosek-kosztorys'!A49="ZDROWIE",' Wniosek-kosztorys'!G49,"")</f>
        <v/>
      </c>
      <c r="F174" s="19" t="str">
        <f>IF(' Wniosek-kosztorys'!A49="EDUKACJA",' Wniosek-kosztorys'!H49,"")</f>
        <v/>
      </c>
      <c r="G174" s="19" t="str">
        <f>IF(' Wniosek-kosztorys'!A49="MIESZKALNICTWO",' Wniosek-kosztorys'!H49,"")</f>
        <v/>
      </c>
      <c r="H174" s="19" t="str">
        <f>IF(' Wniosek-kosztorys'!A49="PRACA",' Wniosek-kosztorys'!H49,"")</f>
        <v/>
      </c>
      <c r="I174" s="19" t="str">
        <f>IF(' Wniosek-kosztorys'!A49="ZDROWIE",' Wniosek-kosztorys'!H49,"")</f>
        <v/>
      </c>
      <c r="J174" s="19" t="str">
        <f>IF('Spr.wydatki '!A57="EDUKACJA",'Spr.wydatki '!F57,"")</f>
        <v/>
      </c>
      <c r="K174" s="36" t="str">
        <f>IF('Spr.wydatki '!A57="MIESZKALNICTWO",'Spr.wydatki '!F57,"")</f>
        <v/>
      </c>
      <c r="L174" s="36" t="str">
        <f>IF('Spr.wydatki '!A57="PRACA",'Spr.wydatki '!F57,"")</f>
        <v/>
      </c>
      <c r="M174" s="36" t="str">
        <f>IF('Spr.wydatki '!A57="ZDROWIE",'Spr.wydatki '!F57,"")</f>
        <v/>
      </c>
      <c r="N174" s="36"/>
      <c r="O174" s="36" t="str">
        <f>IF('Spr.wydatki '!A57="MIESZKALNICTWO",'Spr.wydatki '!G57,"")</f>
        <v/>
      </c>
      <c r="P174" s="36" t="str">
        <f>IF('Spr.wydatki '!A57="PRACA",'Spr.wydatki '!G57,"")</f>
        <v/>
      </c>
      <c r="Q174" s="36" t="str">
        <f>IF('Spr.wydatki '!A57="ZDROWIE",'Spr.wydatki '!G57,"")</f>
        <v/>
      </c>
      <c r="R174" s="19" t="b">
        <f>AND(' Wniosek-kosztorys'!A49&gt;"",' Wniosek-kosztorys'!B49&gt;"",' Wniosek-kosztorys'!E49&gt;"",' Wniosek-kosztorys'!I49&gt;0)</f>
        <v>0</v>
      </c>
      <c r="S174" s="19" t="b">
        <f>AND(' Wniosek-kosztorys'!A49="",' Wniosek-kosztorys'!B49="",' Wniosek-kosztorys'!E49="",' Wniosek-kosztorys'!I49=0)</f>
        <v>1</v>
      </c>
      <c r="T174" s="19">
        <f t="shared" si="3"/>
        <v>1</v>
      </c>
      <c r="U174" s="19">
        <f t="shared" si="4"/>
        <v>0</v>
      </c>
      <c r="V174" s="19">
        <f t="shared" si="5"/>
        <v>1</v>
      </c>
      <c r="W174" s="26">
        <v>32</v>
      </c>
    </row>
    <row r="175" spans="2:23">
      <c r="B175" s="19" t="str">
        <f>IF(' Wniosek-kosztorys'!A50="EDUKACJA",' Wniosek-kosztorys'!G50,"")</f>
        <v/>
      </c>
      <c r="C175" s="19" t="str">
        <f>IF(' Wniosek-kosztorys'!A50="MIESZKALNICTWO",' Wniosek-kosztorys'!G50,"")</f>
        <v/>
      </c>
      <c r="D175" s="19" t="str">
        <f>IF(' Wniosek-kosztorys'!A50="PRACA",' Wniosek-kosztorys'!G50,"")</f>
        <v/>
      </c>
      <c r="E175" s="19" t="str">
        <f>IF(' Wniosek-kosztorys'!A50="ZDROWIE",' Wniosek-kosztorys'!G50,"")</f>
        <v/>
      </c>
      <c r="F175" s="19" t="str">
        <f>IF(' Wniosek-kosztorys'!A50="EDUKACJA",' Wniosek-kosztorys'!H50,"")</f>
        <v/>
      </c>
      <c r="G175" s="19" t="str">
        <f>IF(' Wniosek-kosztorys'!A50="MIESZKALNICTWO",' Wniosek-kosztorys'!H50,"")</f>
        <v/>
      </c>
      <c r="H175" s="19" t="str">
        <f>IF(' Wniosek-kosztorys'!A50="PRACA",' Wniosek-kosztorys'!H50,"")</f>
        <v/>
      </c>
      <c r="I175" s="19" t="str">
        <f>IF(' Wniosek-kosztorys'!A50="ZDROWIE",' Wniosek-kosztorys'!H50,"")</f>
        <v/>
      </c>
      <c r="J175" s="19" t="str">
        <f>IF('Spr.wydatki '!A58="EDUKACJA",'Spr.wydatki '!F58,"")</f>
        <v/>
      </c>
      <c r="K175" s="36" t="str">
        <f>IF('Spr.wydatki '!A58="MIESZKALNICTWO",'Spr.wydatki '!F58,"")</f>
        <v/>
      </c>
      <c r="L175" s="36" t="str">
        <f>IF('Spr.wydatki '!A58="PRACA",'Spr.wydatki '!F58,"")</f>
        <v/>
      </c>
      <c r="M175" s="36" t="str">
        <f>IF('Spr.wydatki '!A58="ZDROWIE",'Spr.wydatki '!F58,"")</f>
        <v/>
      </c>
      <c r="N175" s="36"/>
      <c r="O175" s="36" t="str">
        <f>IF('Spr.wydatki '!A58="MIESZKALNICTWO",'Spr.wydatki '!G58,"")</f>
        <v/>
      </c>
      <c r="P175" s="36" t="str">
        <f>IF('Spr.wydatki '!A58="PRACA",'Spr.wydatki '!G58,"")</f>
        <v/>
      </c>
      <c r="Q175" s="36" t="str">
        <f>IF('Spr.wydatki '!A58="ZDROWIE",'Spr.wydatki '!G58,"")</f>
        <v/>
      </c>
      <c r="R175" s="19" t="b">
        <f>AND(' Wniosek-kosztorys'!A50&gt;"",' Wniosek-kosztorys'!B50&gt;"",' Wniosek-kosztorys'!E50&gt;"",' Wniosek-kosztorys'!I50&gt;0)</f>
        <v>0</v>
      </c>
      <c r="S175" s="19" t="b">
        <f>AND(' Wniosek-kosztorys'!A50="",' Wniosek-kosztorys'!B50="",' Wniosek-kosztorys'!E50="",' Wniosek-kosztorys'!I50=0)</f>
        <v>1</v>
      </c>
      <c r="T175" s="19">
        <f t="shared" si="3"/>
        <v>1</v>
      </c>
      <c r="U175" s="19">
        <f t="shared" si="4"/>
        <v>0</v>
      </c>
      <c r="V175" s="19">
        <f t="shared" si="5"/>
        <v>1</v>
      </c>
      <c r="W175" s="26">
        <v>33</v>
      </c>
    </row>
    <row r="176" spans="2:23">
      <c r="B176" s="19" t="str">
        <f>IF(' Wniosek-kosztorys'!A51="EDUKACJA",' Wniosek-kosztorys'!G51,"")</f>
        <v/>
      </c>
      <c r="C176" s="19" t="str">
        <f>IF(' Wniosek-kosztorys'!A51="MIESZKALNICTWO",' Wniosek-kosztorys'!G51,"")</f>
        <v/>
      </c>
      <c r="D176" s="19" t="str">
        <f>IF(' Wniosek-kosztorys'!A51="PRACA",' Wniosek-kosztorys'!G51,"")</f>
        <v/>
      </c>
      <c r="E176" s="19" t="str">
        <f>IF(' Wniosek-kosztorys'!A51="ZDROWIE",' Wniosek-kosztorys'!G51,"")</f>
        <v/>
      </c>
      <c r="F176" s="19" t="str">
        <f>IF(' Wniosek-kosztorys'!A51="EDUKACJA",' Wniosek-kosztorys'!H51,"")</f>
        <v/>
      </c>
      <c r="G176" s="19" t="str">
        <f>IF(' Wniosek-kosztorys'!A51="MIESZKALNICTWO",' Wniosek-kosztorys'!H51,"")</f>
        <v/>
      </c>
      <c r="H176" s="19" t="str">
        <f>IF(' Wniosek-kosztorys'!A51="PRACA",' Wniosek-kosztorys'!H51,"")</f>
        <v/>
      </c>
      <c r="I176" s="19" t="str">
        <f>IF(' Wniosek-kosztorys'!A51="ZDROWIE",' Wniosek-kosztorys'!H51,"")</f>
        <v/>
      </c>
      <c r="J176" s="19" t="str">
        <f>IF('Spr.wydatki '!A59="EDUKACJA",'Spr.wydatki '!F59,"")</f>
        <v/>
      </c>
      <c r="K176" s="36" t="str">
        <f>IF('Spr.wydatki '!A59="MIESZKALNICTWO",'Spr.wydatki '!F59,"")</f>
        <v/>
      </c>
      <c r="L176" s="36" t="str">
        <f>IF('Spr.wydatki '!A59="PRACA",'Spr.wydatki '!F59,"")</f>
        <v/>
      </c>
      <c r="M176" s="36" t="str">
        <f>IF('Spr.wydatki '!A59="ZDROWIE",'Spr.wydatki '!F59,"")</f>
        <v/>
      </c>
      <c r="N176" s="36"/>
      <c r="O176" s="36" t="str">
        <f>IF('Spr.wydatki '!A59="MIESZKALNICTWO",'Spr.wydatki '!G59,"")</f>
        <v/>
      </c>
      <c r="P176" s="36" t="str">
        <f>IF('Spr.wydatki '!A59="PRACA",'Spr.wydatki '!G59,"")</f>
        <v/>
      </c>
      <c r="Q176" s="36" t="str">
        <f>IF('Spr.wydatki '!A59="ZDROWIE",'Spr.wydatki '!G59,"")</f>
        <v/>
      </c>
      <c r="R176" s="19" t="b">
        <f>AND(' Wniosek-kosztorys'!A51&gt;"",' Wniosek-kosztorys'!B51&gt;"",' Wniosek-kosztorys'!E51&gt;"",' Wniosek-kosztorys'!I51&gt;0)</f>
        <v>0</v>
      </c>
      <c r="S176" s="19" t="b">
        <f>AND(' Wniosek-kosztorys'!A51="",' Wniosek-kosztorys'!B51="",' Wniosek-kosztorys'!E51="",' Wniosek-kosztorys'!I51=0)</f>
        <v>1</v>
      </c>
      <c r="T176" s="19">
        <f t="shared" si="3"/>
        <v>1</v>
      </c>
      <c r="U176" s="19">
        <f t="shared" si="4"/>
        <v>0</v>
      </c>
      <c r="V176" s="19">
        <f t="shared" si="5"/>
        <v>1</v>
      </c>
      <c r="W176" s="26">
        <v>34</v>
      </c>
    </row>
    <row r="177" spans="2:23">
      <c r="B177" s="19" t="str">
        <f>IF(' Wniosek-kosztorys'!A52="EDUKACJA",' Wniosek-kosztorys'!G52,"")</f>
        <v/>
      </c>
      <c r="C177" s="19" t="str">
        <f>IF(' Wniosek-kosztorys'!A52="MIESZKALNICTWO",' Wniosek-kosztorys'!G52,"")</f>
        <v/>
      </c>
      <c r="D177" s="19" t="str">
        <f>IF(' Wniosek-kosztorys'!A52="PRACA",' Wniosek-kosztorys'!G52,"")</f>
        <v/>
      </c>
      <c r="E177" s="19" t="str">
        <f>IF(' Wniosek-kosztorys'!A52="ZDROWIE",' Wniosek-kosztorys'!G52,"")</f>
        <v/>
      </c>
      <c r="F177" s="19" t="str">
        <f>IF(' Wniosek-kosztorys'!A52="EDUKACJA",' Wniosek-kosztorys'!H52,"")</f>
        <v/>
      </c>
      <c r="G177" s="19" t="str">
        <f>IF(' Wniosek-kosztorys'!A52="MIESZKALNICTWO",' Wniosek-kosztorys'!H52,"")</f>
        <v/>
      </c>
      <c r="H177" s="19" t="str">
        <f>IF(' Wniosek-kosztorys'!A52="PRACA",' Wniosek-kosztorys'!H52,"")</f>
        <v/>
      </c>
      <c r="I177" s="19" t="str">
        <f>IF(' Wniosek-kosztorys'!A52="ZDROWIE",' Wniosek-kosztorys'!H52,"")</f>
        <v/>
      </c>
      <c r="J177" s="19" t="str">
        <f>IF('Spr.wydatki '!A60="EDUKACJA",'Spr.wydatki '!F60,"")</f>
        <v/>
      </c>
      <c r="K177" s="36" t="str">
        <f>IF('Spr.wydatki '!A60="MIESZKALNICTWO",'Spr.wydatki '!F60,"")</f>
        <v/>
      </c>
      <c r="L177" s="36" t="str">
        <f>IF('Spr.wydatki '!A60="PRACA",'Spr.wydatki '!F60,"")</f>
        <v/>
      </c>
      <c r="M177" s="36" t="str">
        <f>IF('Spr.wydatki '!A60="ZDROWIE",'Spr.wydatki '!F60,"")</f>
        <v/>
      </c>
      <c r="N177" s="36"/>
      <c r="O177" s="36" t="str">
        <f>IF('Spr.wydatki '!A60="MIESZKALNICTWO",'Spr.wydatki '!G60,"")</f>
        <v/>
      </c>
      <c r="P177" s="36" t="str">
        <f>IF('Spr.wydatki '!A60="PRACA",'Spr.wydatki '!G60,"")</f>
        <v/>
      </c>
      <c r="Q177" s="36" t="str">
        <f>IF('Spr.wydatki '!A60="ZDROWIE",'Spr.wydatki '!G60,"")</f>
        <v/>
      </c>
      <c r="R177" s="19" t="b">
        <f>AND(' Wniosek-kosztorys'!A52&gt;"",' Wniosek-kosztorys'!B52&gt;"",' Wniosek-kosztorys'!E52&gt;"",' Wniosek-kosztorys'!I52&gt;0)</f>
        <v>0</v>
      </c>
      <c r="S177" s="19" t="b">
        <f>AND(' Wniosek-kosztorys'!A52="",' Wniosek-kosztorys'!B52="",' Wniosek-kosztorys'!E52="",' Wniosek-kosztorys'!I52=0)</f>
        <v>1</v>
      </c>
      <c r="T177" s="19">
        <f t="shared" si="3"/>
        <v>1</v>
      </c>
      <c r="U177" s="19">
        <f t="shared" si="4"/>
        <v>0</v>
      </c>
      <c r="V177" s="19">
        <f t="shared" si="5"/>
        <v>1</v>
      </c>
      <c r="W177" s="26">
        <v>35</v>
      </c>
    </row>
    <row r="178" spans="2:23">
      <c r="B178" s="19" t="str">
        <f>IF(' Wniosek-kosztorys'!A53="EDUKACJA",' Wniosek-kosztorys'!G53,"")</f>
        <v/>
      </c>
      <c r="C178" s="19" t="str">
        <f>IF(' Wniosek-kosztorys'!A53="MIESZKALNICTWO",' Wniosek-kosztorys'!G53,"")</f>
        <v/>
      </c>
      <c r="D178" s="19" t="str">
        <f>IF(' Wniosek-kosztorys'!A53="PRACA",' Wniosek-kosztorys'!G53,"")</f>
        <v/>
      </c>
      <c r="E178" s="19" t="str">
        <f>IF(' Wniosek-kosztorys'!A53="ZDROWIE",' Wniosek-kosztorys'!G53,"")</f>
        <v/>
      </c>
      <c r="F178" s="19" t="str">
        <f>IF(' Wniosek-kosztorys'!A53="EDUKACJA",' Wniosek-kosztorys'!H53,"")</f>
        <v/>
      </c>
      <c r="G178" s="19" t="str">
        <f>IF(' Wniosek-kosztorys'!A53="MIESZKALNICTWO",' Wniosek-kosztorys'!H53,"")</f>
        <v/>
      </c>
      <c r="H178" s="19" t="str">
        <f>IF(' Wniosek-kosztorys'!A53="PRACA",' Wniosek-kosztorys'!H53,"")</f>
        <v/>
      </c>
      <c r="I178" s="19" t="str">
        <f>IF(' Wniosek-kosztorys'!A53="ZDROWIE",' Wniosek-kosztorys'!H53,"")</f>
        <v/>
      </c>
      <c r="J178" s="19" t="str">
        <f>IF('Spr.wydatki '!A61="EDUKACJA",'Spr.wydatki '!F61,"")</f>
        <v/>
      </c>
      <c r="K178" s="36" t="str">
        <f>IF('Spr.wydatki '!A61="MIESZKALNICTWO",'Spr.wydatki '!F61,"")</f>
        <v/>
      </c>
      <c r="L178" s="36" t="str">
        <f>IF('Spr.wydatki '!A61="PRACA",'Spr.wydatki '!F61,"")</f>
        <v/>
      </c>
      <c r="M178" s="36" t="str">
        <f>IF('Spr.wydatki '!A61="ZDROWIE",'Spr.wydatki '!F61,"")</f>
        <v/>
      </c>
      <c r="N178" s="36"/>
      <c r="O178" s="36" t="str">
        <f>IF('Spr.wydatki '!A61="MIESZKALNICTWO",'Spr.wydatki '!G61,"")</f>
        <v/>
      </c>
      <c r="P178" s="36" t="str">
        <f>IF('Spr.wydatki '!A61="PRACA",'Spr.wydatki '!G61,"")</f>
        <v/>
      </c>
      <c r="Q178" s="36" t="str">
        <f>IF('Spr.wydatki '!A61="ZDROWIE",'Spr.wydatki '!G61,"")</f>
        <v/>
      </c>
      <c r="R178" s="19" t="b">
        <f>AND(' Wniosek-kosztorys'!A53&gt;"",' Wniosek-kosztorys'!B53&gt;"",' Wniosek-kosztorys'!E53&gt;"",' Wniosek-kosztorys'!I53&gt;0)</f>
        <v>0</v>
      </c>
      <c r="S178" s="19" t="b">
        <f>AND(' Wniosek-kosztorys'!A53="",' Wniosek-kosztorys'!B53="",' Wniosek-kosztorys'!E53="",' Wniosek-kosztorys'!I53=0)</f>
        <v>1</v>
      </c>
      <c r="T178" s="19">
        <f t="shared" si="3"/>
        <v>1</v>
      </c>
      <c r="U178" s="19">
        <f t="shared" si="4"/>
        <v>0</v>
      </c>
      <c r="V178" s="19">
        <f t="shared" si="5"/>
        <v>1</v>
      </c>
      <c r="W178" s="26">
        <v>36</v>
      </c>
    </row>
    <row r="179" spans="2:23">
      <c r="B179" s="19" t="str">
        <f>IF(' Wniosek-kosztorys'!A54="EDUKACJA",' Wniosek-kosztorys'!G54,"")</f>
        <v/>
      </c>
      <c r="C179" s="19" t="str">
        <f>IF(' Wniosek-kosztorys'!A54="MIESZKALNICTWO",' Wniosek-kosztorys'!G54,"")</f>
        <v/>
      </c>
      <c r="D179" s="19" t="str">
        <f>IF(' Wniosek-kosztorys'!A54="PRACA",' Wniosek-kosztorys'!G54,"")</f>
        <v/>
      </c>
      <c r="E179" s="19" t="str">
        <f>IF(' Wniosek-kosztorys'!A54="ZDROWIE",' Wniosek-kosztorys'!G54,"")</f>
        <v/>
      </c>
      <c r="F179" s="19" t="str">
        <f>IF(' Wniosek-kosztorys'!A54="EDUKACJA",' Wniosek-kosztorys'!H54,"")</f>
        <v/>
      </c>
      <c r="G179" s="19" t="str">
        <f>IF(' Wniosek-kosztorys'!A54="MIESZKALNICTWO",' Wniosek-kosztorys'!H54,"")</f>
        <v/>
      </c>
      <c r="H179" s="19" t="str">
        <f>IF(' Wniosek-kosztorys'!A54="PRACA",' Wniosek-kosztorys'!H54,"")</f>
        <v/>
      </c>
      <c r="I179" s="19" t="str">
        <f>IF(' Wniosek-kosztorys'!A54="ZDROWIE",' Wniosek-kosztorys'!H54,"")</f>
        <v/>
      </c>
      <c r="J179" s="19" t="str">
        <f>IF('Spr.wydatki '!A62="EDUKACJA",'Spr.wydatki '!F62,"")</f>
        <v/>
      </c>
      <c r="K179" s="36" t="str">
        <f>IF('Spr.wydatki '!A62="MIESZKALNICTWO",'Spr.wydatki '!F62,"")</f>
        <v/>
      </c>
      <c r="L179" s="36" t="str">
        <f>IF('Spr.wydatki '!A62="PRACA",'Spr.wydatki '!F62,"")</f>
        <v/>
      </c>
      <c r="M179" s="36" t="str">
        <f>IF('Spr.wydatki '!A62="ZDROWIE",'Spr.wydatki '!F62,"")</f>
        <v/>
      </c>
      <c r="N179" s="36"/>
      <c r="O179" s="36" t="str">
        <f>IF('Spr.wydatki '!A62="MIESZKALNICTWO",'Spr.wydatki '!G62,"")</f>
        <v/>
      </c>
      <c r="P179" s="36" t="str">
        <f>IF('Spr.wydatki '!A62="PRACA",'Spr.wydatki '!G62,"")</f>
        <v/>
      </c>
      <c r="Q179" s="36" t="str">
        <f>IF('Spr.wydatki '!A62="ZDROWIE",'Spr.wydatki '!G62,"")</f>
        <v/>
      </c>
      <c r="R179" s="19" t="b">
        <f>AND(' Wniosek-kosztorys'!A54&gt;"",' Wniosek-kosztorys'!B54&gt;"",' Wniosek-kosztorys'!E54&gt;"",' Wniosek-kosztorys'!I54&gt;0)</f>
        <v>0</v>
      </c>
      <c r="S179" s="19" t="b">
        <f>AND(' Wniosek-kosztorys'!A54="",' Wniosek-kosztorys'!B54="",' Wniosek-kosztorys'!E54="",' Wniosek-kosztorys'!I54=0)</f>
        <v>1</v>
      </c>
      <c r="T179" s="19">
        <f t="shared" si="3"/>
        <v>1</v>
      </c>
      <c r="U179" s="19">
        <f t="shared" si="4"/>
        <v>0</v>
      </c>
      <c r="V179" s="19">
        <f t="shared" si="5"/>
        <v>1</v>
      </c>
      <c r="W179" s="26">
        <v>37</v>
      </c>
    </row>
    <row r="180" spans="2:23">
      <c r="B180" s="19" t="str">
        <f>IF(' Wniosek-kosztorys'!A55="EDUKACJA",' Wniosek-kosztorys'!G55,"")</f>
        <v/>
      </c>
      <c r="C180" s="19" t="str">
        <f>IF(' Wniosek-kosztorys'!A55="MIESZKALNICTWO",' Wniosek-kosztorys'!G55,"")</f>
        <v/>
      </c>
      <c r="D180" s="19" t="str">
        <f>IF(' Wniosek-kosztorys'!A55="PRACA",' Wniosek-kosztorys'!G55,"")</f>
        <v/>
      </c>
      <c r="E180" s="19" t="str">
        <f>IF(' Wniosek-kosztorys'!A55="ZDROWIE",' Wniosek-kosztorys'!G55,"")</f>
        <v/>
      </c>
      <c r="F180" s="19" t="str">
        <f>IF(' Wniosek-kosztorys'!A55="EDUKACJA",' Wniosek-kosztorys'!H55,"")</f>
        <v/>
      </c>
      <c r="G180" s="19" t="str">
        <f>IF(' Wniosek-kosztorys'!A55="MIESZKALNICTWO",' Wniosek-kosztorys'!H55,"")</f>
        <v/>
      </c>
      <c r="H180" s="19" t="str">
        <f>IF(' Wniosek-kosztorys'!A55="PRACA",' Wniosek-kosztorys'!H55,"")</f>
        <v/>
      </c>
      <c r="I180" s="19" t="str">
        <f>IF(' Wniosek-kosztorys'!A55="ZDROWIE",' Wniosek-kosztorys'!H55,"")</f>
        <v/>
      </c>
      <c r="J180" s="19" t="str">
        <f>IF('Spr.wydatki '!A63="EDUKACJA",'Spr.wydatki '!F63,"")</f>
        <v/>
      </c>
      <c r="K180" s="36" t="str">
        <f>IF('Spr.wydatki '!A63="MIESZKALNICTWO",'Spr.wydatki '!F63,"")</f>
        <v/>
      </c>
      <c r="L180" s="36" t="str">
        <f>IF('Spr.wydatki '!A63="PRACA",'Spr.wydatki '!F63,"")</f>
        <v/>
      </c>
      <c r="M180" s="36" t="str">
        <f>IF('Spr.wydatki '!A63="ZDROWIE",'Spr.wydatki '!F63,"")</f>
        <v/>
      </c>
      <c r="N180" s="36"/>
      <c r="O180" s="36" t="str">
        <f>IF('Spr.wydatki '!A63="MIESZKALNICTWO",'Spr.wydatki '!G63,"")</f>
        <v/>
      </c>
      <c r="P180" s="36" t="str">
        <f>IF('Spr.wydatki '!A63="PRACA",'Spr.wydatki '!G63,"")</f>
        <v/>
      </c>
      <c r="Q180" s="36" t="str">
        <f>IF('Spr.wydatki '!A63="ZDROWIE",'Spr.wydatki '!G63,"")</f>
        <v/>
      </c>
      <c r="R180" s="19" t="b">
        <f>AND(' Wniosek-kosztorys'!A55&gt;"",' Wniosek-kosztorys'!B55&gt;"",' Wniosek-kosztorys'!E55&gt;"",' Wniosek-kosztorys'!I55&gt;0)</f>
        <v>0</v>
      </c>
      <c r="S180" s="19" t="b">
        <f>AND(' Wniosek-kosztorys'!A55="",' Wniosek-kosztorys'!B55="",' Wniosek-kosztorys'!E55="",' Wniosek-kosztorys'!I55=0)</f>
        <v>1</v>
      </c>
      <c r="T180" s="19">
        <f t="shared" si="3"/>
        <v>1</v>
      </c>
      <c r="U180" s="19">
        <f t="shared" si="4"/>
        <v>0</v>
      </c>
      <c r="V180" s="19">
        <f t="shared" si="5"/>
        <v>1</v>
      </c>
      <c r="W180" s="26">
        <v>38</v>
      </c>
    </row>
    <row r="181" spans="2:23">
      <c r="B181" s="19" t="str">
        <f>IF(' Wniosek-kosztorys'!A56="EDUKACJA",' Wniosek-kosztorys'!G56,"")</f>
        <v/>
      </c>
      <c r="C181" s="19" t="str">
        <f>IF(' Wniosek-kosztorys'!A56="MIESZKALNICTWO",' Wniosek-kosztorys'!G56,"")</f>
        <v/>
      </c>
      <c r="D181" s="19" t="str">
        <f>IF(' Wniosek-kosztorys'!A56="PRACA",' Wniosek-kosztorys'!G56,"")</f>
        <v/>
      </c>
      <c r="E181" s="19" t="str">
        <f>IF(' Wniosek-kosztorys'!A56="ZDROWIE",' Wniosek-kosztorys'!G56,"")</f>
        <v/>
      </c>
      <c r="F181" s="19" t="str">
        <f>IF(' Wniosek-kosztorys'!A56="EDUKACJA",' Wniosek-kosztorys'!H56,"")</f>
        <v/>
      </c>
      <c r="G181" s="19" t="str">
        <f>IF(' Wniosek-kosztorys'!A56="MIESZKALNICTWO",' Wniosek-kosztorys'!H56,"")</f>
        <v/>
      </c>
      <c r="H181" s="19" t="str">
        <f>IF(' Wniosek-kosztorys'!A56="PRACA",' Wniosek-kosztorys'!H56,"")</f>
        <v/>
      </c>
      <c r="I181" s="19" t="str">
        <f>IF(' Wniosek-kosztorys'!A56="ZDROWIE",' Wniosek-kosztorys'!H56,"")</f>
        <v/>
      </c>
      <c r="J181" s="19" t="str">
        <f>IF('Spr.wydatki '!A64="EDUKACJA",'Spr.wydatki '!F64,"")</f>
        <v/>
      </c>
      <c r="K181" s="36" t="str">
        <f>IF('Spr.wydatki '!A64="MIESZKALNICTWO",'Spr.wydatki '!F64,"")</f>
        <v/>
      </c>
      <c r="L181" s="36" t="str">
        <f>IF('Spr.wydatki '!A64="PRACA",'Spr.wydatki '!F64,"")</f>
        <v/>
      </c>
      <c r="M181" s="36" t="str">
        <f>IF('Spr.wydatki '!A64="ZDROWIE",'Spr.wydatki '!F64,"")</f>
        <v/>
      </c>
      <c r="N181" s="36"/>
      <c r="O181" s="36" t="str">
        <f>IF('Spr.wydatki '!A64="MIESZKALNICTWO",'Spr.wydatki '!G64,"")</f>
        <v/>
      </c>
      <c r="P181" s="36" t="str">
        <f>IF('Spr.wydatki '!A64="PRACA",'Spr.wydatki '!G64,"")</f>
        <v/>
      </c>
      <c r="Q181" s="36" t="str">
        <f>IF('Spr.wydatki '!A64="ZDROWIE",'Spr.wydatki '!G64,"")</f>
        <v/>
      </c>
      <c r="R181" s="19" t="b">
        <f>AND(' Wniosek-kosztorys'!A56&gt;"",' Wniosek-kosztorys'!B56&gt;"",' Wniosek-kosztorys'!E56&gt;"",' Wniosek-kosztorys'!I56&gt;0)</f>
        <v>0</v>
      </c>
      <c r="S181" s="19" t="b">
        <f>AND(' Wniosek-kosztorys'!A56="",' Wniosek-kosztorys'!B56="",' Wniosek-kosztorys'!E56="",' Wniosek-kosztorys'!I56=0)</f>
        <v>1</v>
      </c>
      <c r="T181" s="19">
        <f t="shared" si="3"/>
        <v>1</v>
      </c>
      <c r="U181" s="19">
        <f t="shared" si="4"/>
        <v>0</v>
      </c>
      <c r="V181" s="19">
        <f t="shared" si="5"/>
        <v>1</v>
      </c>
      <c r="W181" s="26">
        <v>39</v>
      </c>
    </row>
    <row r="182" spans="2:23">
      <c r="B182" s="19" t="str">
        <f>IF(' Wniosek-kosztorys'!A57="EDUKACJA",' Wniosek-kosztorys'!G57,"")</f>
        <v/>
      </c>
      <c r="C182" s="19" t="str">
        <f>IF(' Wniosek-kosztorys'!A57="MIESZKALNICTWO",' Wniosek-kosztorys'!G57,"")</f>
        <v/>
      </c>
      <c r="D182" s="19" t="str">
        <f>IF(' Wniosek-kosztorys'!A57="PRACA",' Wniosek-kosztorys'!G57,"")</f>
        <v/>
      </c>
      <c r="E182" s="19" t="str">
        <f>IF(' Wniosek-kosztorys'!A57="ZDROWIE",' Wniosek-kosztorys'!G57,"")</f>
        <v/>
      </c>
      <c r="F182" s="19" t="str">
        <f>IF(' Wniosek-kosztorys'!A57="EDUKACJA",' Wniosek-kosztorys'!H57,"")</f>
        <v/>
      </c>
      <c r="G182" s="19" t="str">
        <f>IF(' Wniosek-kosztorys'!A57="MIESZKALNICTWO",' Wniosek-kosztorys'!H57,"")</f>
        <v/>
      </c>
      <c r="H182" s="19" t="str">
        <f>IF(' Wniosek-kosztorys'!A57="PRACA",' Wniosek-kosztorys'!H57,"")</f>
        <v/>
      </c>
      <c r="I182" s="19" t="str">
        <f>IF(' Wniosek-kosztorys'!A57="ZDROWIE",' Wniosek-kosztorys'!H57,"")</f>
        <v/>
      </c>
      <c r="J182" s="19" t="str">
        <f>IF('Spr.wydatki '!A65="EDUKACJA",'Spr.wydatki '!F65,"")</f>
        <v/>
      </c>
      <c r="K182" s="36" t="str">
        <f>IF('Spr.wydatki '!A65="MIESZKALNICTWO",'Spr.wydatki '!F65,"")</f>
        <v/>
      </c>
      <c r="L182" s="36" t="str">
        <f>IF('Spr.wydatki '!A65="PRACA",'Spr.wydatki '!F65,"")</f>
        <v/>
      </c>
      <c r="M182" s="36" t="str">
        <f>IF('Spr.wydatki '!A65="ZDROWIE",'Spr.wydatki '!F65,"")</f>
        <v/>
      </c>
      <c r="N182" s="36"/>
      <c r="O182" s="36" t="str">
        <f>IF('Spr.wydatki '!A65="MIESZKALNICTWO",'Spr.wydatki '!G65,"")</f>
        <v/>
      </c>
      <c r="P182" s="36" t="str">
        <f>IF('Spr.wydatki '!A65="PRACA",'Spr.wydatki '!G65,"")</f>
        <v/>
      </c>
      <c r="Q182" s="36" t="str">
        <f>IF('Spr.wydatki '!A65="ZDROWIE",'Spr.wydatki '!G65,"")</f>
        <v/>
      </c>
      <c r="R182" s="19" t="b">
        <f>AND(' Wniosek-kosztorys'!A57&gt;"",' Wniosek-kosztorys'!B57&gt;"",' Wniosek-kosztorys'!E57&gt;"",' Wniosek-kosztorys'!I57&gt;0)</f>
        <v>0</v>
      </c>
      <c r="S182" s="19" t="b">
        <f>AND(' Wniosek-kosztorys'!A57="",' Wniosek-kosztorys'!B57="",' Wniosek-kosztorys'!E57="",' Wniosek-kosztorys'!I57=0)</f>
        <v>1</v>
      </c>
      <c r="T182" s="19">
        <f t="shared" si="3"/>
        <v>1</v>
      </c>
      <c r="U182" s="19">
        <f t="shared" si="4"/>
        <v>0</v>
      </c>
      <c r="V182" s="19">
        <f t="shared" si="5"/>
        <v>1</v>
      </c>
      <c r="W182" s="26">
        <v>40</v>
      </c>
    </row>
    <row r="183" spans="2:23">
      <c r="B183" s="19" t="str">
        <f>IF(' Wniosek-kosztorys'!A58="EDUKACJA",' Wniosek-kosztorys'!G58,"")</f>
        <v/>
      </c>
      <c r="C183" s="19" t="str">
        <f>IF(' Wniosek-kosztorys'!A58="MIESZKALNICTWO",' Wniosek-kosztorys'!G58,"")</f>
        <v/>
      </c>
      <c r="D183" s="19" t="str">
        <f>IF(' Wniosek-kosztorys'!A58="PRACA",' Wniosek-kosztorys'!G58,"")</f>
        <v/>
      </c>
      <c r="E183" s="19" t="str">
        <f>IF(' Wniosek-kosztorys'!A58="ZDROWIE",' Wniosek-kosztorys'!G58,"")</f>
        <v/>
      </c>
      <c r="F183" s="19" t="str">
        <f>IF(' Wniosek-kosztorys'!A58="EDUKACJA",' Wniosek-kosztorys'!H58,"")</f>
        <v/>
      </c>
      <c r="G183" s="19" t="str">
        <f>IF(' Wniosek-kosztorys'!A58="MIESZKALNICTWO",' Wniosek-kosztorys'!H58,"")</f>
        <v/>
      </c>
      <c r="H183" s="19" t="str">
        <f>IF(' Wniosek-kosztorys'!A58="PRACA",' Wniosek-kosztorys'!H58,"")</f>
        <v/>
      </c>
      <c r="I183" s="19" t="str">
        <f>IF(' Wniosek-kosztorys'!A58="ZDROWIE",' Wniosek-kosztorys'!H58,"")</f>
        <v/>
      </c>
      <c r="J183" s="19" t="str">
        <f>IF('Spr.wydatki '!A66="EDUKACJA",'Spr.wydatki '!F66,"")</f>
        <v/>
      </c>
      <c r="K183" s="36" t="str">
        <f>IF('Spr.wydatki '!A66="MIESZKALNICTWO",'Spr.wydatki '!F66,"")</f>
        <v/>
      </c>
      <c r="L183" s="36" t="str">
        <f>IF('Spr.wydatki '!A66="PRACA",'Spr.wydatki '!F66,"")</f>
        <v/>
      </c>
      <c r="M183" s="36" t="str">
        <f>IF('Spr.wydatki '!A66="ZDROWIE",'Spr.wydatki '!F66,"")</f>
        <v/>
      </c>
      <c r="N183" s="36"/>
      <c r="O183" s="36" t="str">
        <f>IF('Spr.wydatki '!A66="MIESZKALNICTWO",'Spr.wydatki '!G66,"")</f>
        <v/>
      </c>
      <c r="P183" s="36" t="str">
        <f>IF('Spr.wydatki '!A66="PRACA",'Spr.wydatki '!G66,"")</f>
        <v/>
      </c>
      <c r="Q183" s="36" t="str">
        <f>IF('Spr.wydatki '!A66="ZDROWIE",'Spr.wydatki '!G66,"")</f>
        <v/>
      </c>
      <c r="R183" s="19" t="b">
        <f>AND(' Wniosek-kosztorys'!A58&gt;"",' Wniosek-kosztorys'!B58&gt;"",' Wniosek-kosztorys'!E58&gt;"",' Wniosek-kosztorys'!I58&gt;0)</f>
        <v>0</v>
      </c>
      <c r="S183" s="19" t="b">
        <f>AND(' Wniosek-kosztorys'!A58="",' Wniosek-kosztorys'!B58="",' Wniosek-kosztorys'!E58="",' Wniosek-kosztorys'!I58=0)</f>
        <v>1</v>
      </c>
      <c r="T183" s="19">
        <f t="shared" si="3"/>
        <v>1</v>
      </c>
      <c r="U183" s="19">
        <f t="shared" si="4"/>
        <v>0</v>
      </c>
      <c r="V183" s="19">
        <f t="shared" si="5"/>
        <v>1</v>
      </c>
      <c r="W183" s="26">
        <v>41</v>
      </c>
    </row>
    <row r="184" spans="2:23">
      <c r="B184" s="19" t="str">
        <f>IF(' Wniosek-kosztorys'!A59="EDUKACJA",' Wniosek-kosztorys'!G59,"")</f>
        <v/>
      </c>
      <c r="C184" s="19" t="str">
        <f>IF(' Wniosek-kosztorys'!A59="MIESZKALNICTWO",' Wniosek-kosztorys'!G59,"")</f>
        <v/>
      </c>
      <c r="D184" s="19" t="str">
        <f>IF(' Wniosek-kosztorys'!A59="PRACA",' Wniosek-kosztorys'!G59,"")</f>
        <v/>
      </c>
      <c r="E184" s="19" t="str">
        <f>IF(' Wniosek-kosztorys'!A59="ZDROWIE",' Wniosek-kosztorys'!G59,"")</f>
        <v/>
      </c>
      <c r="F184" s="19" t="str">
        <f>IF(' Wniosek-kosztorys'!A59="EDUKACJA",' Wniosek-kosztorys'!H59,"")</f>
        <v/>
      </c>
      <c r="G184" s="19" t="str">
        <f>IF(' Wniosek-kosztorys'!A59="MIESZKALNICTWO",' Wniosek-kosztorys'!H59,"")</f>
        <v/>
      </c>
      <c r="H184" s="19" t="str">
        <f>IF(' Wniosek-kosztorys'!A59="PRACA",' Wniosek-kosztorys'!H59,"")</f>
        <v/>
      </c>
      <c r="I184" s="19" t="str">
        <f>IF(' Wniosek-kosztorys'!A59="ZDROWIE",' Wniosek-kosztorys'!H59,"")</f>
        <v/>
      </c>
      <c r="J184" s="19" t="str">
        <f>IF('Spr.wydatki '!A67="EDUKACJA",'Spr.wydatki '!F67,"")</f>
        <v/>
      </c>
      <c r="K184" s="36" t="str">
        <f>IF('Spr.wydatki '!A67="MIESZKALNICTWO",'Spr.wydatki '!F67,"")</f>
        <v/>
      </c>
      <c r="L184" s="36" t="str">
        <f>IF('Spr.wydatki '!A67="PRACA",'Spr.wydatki '!F67,"")</f>
        <v/>
      </c>
      <c r="M184" s="36" t="str">
        <f>IF('Spr.wydatki '!A67="ZDROWIE",'Spr.wydatki '!F67,"")</f>
        <v/>
      </c>
      <c r="N184" s="36"/>
      <c r="O184" s="36" t="str">
        <f>IF('Spr.wydatki '!A67="MIESZKALNICTWO",'Spr.wydatki '!G67,"")</f>
        <v/>
      </c>
      <c r="P184" s="36" t="str">
        <f>IF('Spr.wydatki '!A67="PRACA",'Spr.wydatki '!G67,"")</f>
        <v/>
      </c>
      <c r="Q184" s="36" t="str">
        <f>IF('Spr.wydatki '!A67="ZDROWIE",'Spr.wydatki '!G67,"")</f>
        <v/>
      </c>
      <c r="R184" s="19" t="b">
        <f>AND(' Wniosek-kosztorys'!A59&gt;"",' Wniosek-kosztorys'!B59&gt;"",' Wniosek-kosztorys'!E59&gt;"",' Wniosek-kosztorys'!I59&gt;0)</f>
        <v>0</v>
      </c>
      <c r="S184" s="19" t="b">
        <f>AND(' Wniosek-kosztorys'!A59="",' Wniosek-kosztorys'!B59="",' Wniosek-kosztorys'!E59="",' Wniosek-kosztorys'!I59=0)</f>
        <v>1</v>
      </c>
      <c r="T184" s="19">
        <f t="shared" si="3"/>
        <v>1</v>
      </c>
      <c r="U184" s="19">
        <f t="shared" si="4"/>
        <v>0</v>
      </c>
      <c r="V184" s="19">
        <f t="shared" si="5"/>
        <v>1</v>
      </c>
      <c r="W184" s="26">
        <v>42</v>
      </c>
    </row>
    <row r="185" spans="2:23">
      <c r="B185" s="19" t="str">
        <f>IF(' Wniosek-kosztorys'!A60="EDUKACJA",' Wniosek-kosztorys'!G60,"")</f>
        <v/>
      </c>
      <c r="C185" s="19" t="str">
        <f>IF(' Wniosek-kosztorys'!A60="MIESZKALNICTWO",' Wniosek-kosztorys'!G60,"")</f>
        <v/>
      </c>
      <c r="D185" s="19" t="str">
        <f>IF(' Wniosek-kosztorys'!A60="PRACA",' Wniosek-kosztorys'!G60,"")</f>
        <v/>
      </c>
      <c r="E185" s="19" t="str">
        <f>IF(' Wniosek-kosztorys'!A60="ZDROWIE",' Wniosek-kosztorys'!G60,"")</f>
        <v/>
      </c>
      <c r="F185" s="19" t="str">
        <f>IF(' Wniosek-kosztorys'!A60="EDUKACJA",' Wniosek-kosztorys'!H60,"")</f>
        <v/>
      </c>
      <c r="G185" s="19" t="str">
        <f>IF(' Wniosek-kosztorys'!A60="MIESZKALNICTWO",' Wniosek-kosztorys'!H60,"")</f>
        <v/>
      </c>
      <c r="H185" s="19" t="str">
        <f>IF(' Wniosek-kosztorys'!A60="PRACA",' Wniosek-kosztorys'!H60,"")</f>
        <v/>
      </c>
      <c r="I185" s="19" t="str">
        <f>IF(' Wniosek-kosztorys'!A60="ZDROWIE",' Wniosek-kosztorys'!H60,"")</f>
        <v/>
      </c>
      <c r="J185" s="19" t="str">
        <f>IF('Spr.wydatki '!A68="EDUKACJA",'Spr.wydatki '!F68,"")</f>
        <v/>
      </c>
      <c r="K185" s="36" t="str">
        <f>IF('Spr.wydatki '!A68="MIESZKALNICTWO",'Spr.wydatki '!F68,"")</f>
        <v/>
      </c>
      <c r="L185" s="36" t="str">
        <f>IF('Spr.wydatki '!A68="PRACA",'Spr.wydatki '!F68,"")</f>
        <v/>
      </c>
      <c r="M185" s="36" t="str">
        <f>IF('Spr.wydatki '!A68="ZDROWIE",'Spr.wydatki '!F68,"")</f>
        <v/>
      </c>
      <c r="N185" s="36"/>
      <c r="O185" s="36" t="str">
        <f>IF('Spr.wydatki '!A68="MIESZKALNICTWO",'Spr.wydatki '!G68,"")</f>
        <v/>
      </c>
      <c r="P185" s="36" t="str">
        <f>IF('Spr.wydatki '!A68="PRACA",'Spr.wydatki '!G68,"")</f>
        <v/>
      </c>
      <c r="Q185" s="36" t="str">
        <f>IF('Spr.wydatki '!A68="ZDROWIE",'Spr.wydatki '!G68,"")</f>
        <v/>
      </c>
      <c r="R185" s="19" t="b">
        <f>AND(' Wniosek-kosztorys'!A60&gt;"",' Wniosek-kosztorys'!B60&gt;"",' Wniosek-kosztorys'!E60&gt;"",' Wniosek-kosztorys'!I60&gt;0)</f>
        <v>0</v>
      </c>
      <c r="S185" s="19" t="b">
        <f>AND(' Wniosek-kosztorys'!A60="",' Wniosek-kosztorys'!B60="",' Wniosek-kosztorys'!E60="",' Wniosek-kosztorys'!I60=0)</f>
        <v>1</v>
      </c>
      <c r="T185" s="19">
        <f t="shared" si="3"/>
        <v>1</v>
      </c>
      <c r="U185" s="19">
        <f t="shared" si="4"/>
        <v>0</v>
      </c>
      <c r="V185" s="19">
        <f t="shared" si="5"/>
        <v>1</v>
      </c>
      <c r="W185" s="26">
        <v>43</v>
      </c>
    </row>
    <row r="186" spans="2:23">
      <c r="B186" s="19" t="str">
        <f>IF(' Wniosek-kosztorys'!A61="EDUKACJA",' Wniosek-kosztorys'!G61,"")</f>
        <v/>
      </c>
      <c r="C186" s="19" t="str">
        <f>IF(' Wniosek-kosztorys'!A61="MIESZKALNICTWO",' Wniosek-kosztorys'!G61,"")</f>
        <v/>
      </c>
      <c r="D186" s="19" t="str">
        <f>IF(' Wniosek-kosztorys'!A61="PRACA",' Wniosek-kosztorys'!G61,"")</f>
        <v/>
      </c>
      <c r="E186" s="19" t="str">
        <f>IF(' Wniosek-kosztorys'!A61="ZDROWIE",' Wniosek-kosztorys'!G61,"")</f>
        <v/>
      </c>
      <c r="F186" s="19" t="str">
        <f>IF(' Wniosek-kosztorys'!A61="EDUKACJA",' Wniosek-kosztorys'!H61,"")</f>
        <v/>
      </c>
      <c r="G186" s="19" t="str">
        <f>IF(' Wniosek-kosztorys'!A61="MIESZKALNICTWO",' Wniosek-kosztorys'!H61,"")</f>
        <v/>
      </c>
      <c r="H186" s="19" t="str">
        <f>IF(' Wniosek-kosztorys'!A61="PRACA",' Wniosek-kosztorys'!H61,"")</f>
        <v/>
      </c>
      <c r="I186" s="19" t="str">
        <f>IF(' Wniosek-kosztorys'!A61="ZDROWIE",' Wniosek-kosztorys'!H61,"")</f>
        <v/>
      </c>
      <c r="J186" s="19" t="str">
        <f>IF('Spr.wydatki '!A69="EDUKACJA",'Spr.wydatki '!F69,"")</f>
        <v/>
      </c>
      <c r="K186" s="36" t="str">
        <f>IF('Spr.wydatki '!A69="MIESZKALNICTWO",'Spr.wydatki '!F69,"")</f>
        <v/>
      </c>
      <c r="L186" s="36" t="str">
        <f>IF('Spr.wydatki '!A69="PRACA",'Spr.wydatki '!F69,"")</f>
        <v/>
      </c>
      <c r="M186" s="36" t="str">
        <f>IF('Spr.wydatki '!A69="ZDROWIE",'Spr.wydatki '!F69,"")</f>
        <v/>
      </c>
      <c r="N186" s="36"/>
      <c r="O186" s="36" t="str">
        <f>IF('Spr.wydatki '!A69="MIESZKALNICTWO",'Spr.wydatki '!G69,"")</f>
        <v/>
      </c>
      <c r="P186" s="36" t="str">
        <f>IF('Spr.wydatki '!A69="PRACA",'Spr.wydatki '!G69,"")</f>
        <v/>
      </c>
      <c r="Q186" s="36" t="str">
        <f>IF('Spr.wydatki '!A69="ZDROWIE",'Spr.wydatki '!G69,"")</f>
        <v/>
      </c>
      <c r="R186" s="19" t="b">
        <f>AND(' Wniosek-kosztorys'!A61&gt;"",' Wniosek-kosztorys'!B61&gt;"",' Wniosek-kosztorys'!E61&gt;"",' Wniosek-kosztorys'!I61&gt;0)</f>
        <v>0</v>
      </c>
      <c r="S186" s="19" t="b">
        <f>AND(' Wniosek-kosztorys'!A61="",' Wniosek-kosztorys'!B61="",' Wniosek-kosztorys'!E61="",' Wniosek-kosztorys'!I61=0)</f>
        <v>1</v>
      </c>
      <c r="T186" s="19">
        <f t="shared" si="3"/>
        <v>1</v>
      </c>
      <c r="U186" s="19">
        <f t="shared" si="4"/>
        <v>0</v>
      </c>
      <c r="V186" s="19">
        <f t="shared" si="5"/>
        <v>1</v>
      </c>
      <c r="W186" s="26">
        <v>44</v>
      </c>
    </row>
    <row r="187" spans="2:23">
      <c r="B187" s="19" t="str">
        <f>IF(' Wniosek-kosztorys'!A62="EDUKACJA",' Wniosek-kosztorys'!G62,"")</f>
        <v/>
      </c>
      <c r="C187" s="19" t="str">
        <f>IF(' Wniosek-kosztorys'!A62="MIESZKALNICTWO",' Wniosek-kosztorys'!G62,"")</f>
        <v/>
      </c>
      <c r="D187" s="19" t="str">
        <f>IF(' Wniosek-kosztorys'!A62="PRACA",' Wniosek-kosztorys'!G62,"")</f>
        <v/>
      </c>
      <c r="E187" s="19" t="str">
        <f>IF(' Wniosek-kosztorys'!A62="ZDROWIE",' Wniosek-kosztorys'!G62,"")</f>
        <v/>
      </c>
      <c r="F187" s="19" t="str">
        <f>IF(' Wniosek-kosztorys'!A62="EDUKACJA",' Wniosek-kosztorys'!H62,"")</f>
        <v/>
      </c>
      <c r="G187" s="19" t="str">
        <f>IF(' Wniosek-kosztorys'!A62="MIESZKALNICTWO",' Wniosek-kosztorys'!H62,"")</f>
        <v/>
      </c>
      <c r="H187" s="19" t="str">
        <f>IF(' Wniosek-kosztorys'!A62="PRACA",' Wniosek-kosztorys'!H62,"")</f>
        <v/>
      </c>
      <c r="I187" s="19" t="str">
        <f>IF(' Wniosek-kosztorys'!A62="ZDROWIE",' Wniosek-kosztorys'!H62,"")</f>
        <v/>
      </c>
      <c r="J187" s="19" t="str">
        <f>IF('Spr.wydatki '!A70="EDUKACJA",'Spr.wydatki '!F70,"")</f>
        <v/>
      </c>
      <c r="K187" s="36" t="str">
        <f>IF('Spr.wydatki '!A70="MIESZKALNICTWO",'Spr.wydatki '!F70,"")</f>
        <v/>
      </c>
      <c r="L187" s="36" t="str">
        <f>IF('Spr.wydatki '!A70="PRACA",'Spr.wydatki '!F70,"")</f>
        <v/>
      </c>
      <c r="M187" s="36" t="str">
        <f>IF('Spr.wydatki '!A70="ZDROWIE",'Spr.wydatki '!F70,"")</f>
        <v/>
      </c>
      <c r="N187" s="36"/>
      <c r="O187" s="36" t="str">
        <f>IF('Spr.wydatki '!A70="MIESZKALNICTWO",'Spr.wydatki '!G70,"")</f>
        <v/>
      </c>
      <c r="P187" s="36" t="str">
        <f>IF('Spr.wydatki '!A70="PRACA",'Spr.wydatki '!G70,"")</f>
        <v/>
      </c>
      <c r="Q187" s="36" t="str">
        <f>IF('Spr.wydatki '!A70="ZDROWIE",'Spr.wydatki '!G70,"")</f>
        <v/>
      </c>
      <c r="R187" s="19" t="b">
        <f>AND(' Wniosek-kosztorys'!A62&gt;"",' Wniosek-kosztorys'!B62&gt;"",' Wniosek-kosztorys'!E62&gt;"",' Wniosek-kosztorys'!I62&gt;0)</f>
        <v>0</v>
      </c>
      <c r="S187" s="19" t="b">
        <f>AND(' Wniosek-kosztorys'!A62="",' Wniosek-kosztorys'!B62="",' Wniosek-kosztorys'!E62="",' Wniosek-kosztorys'!I62=0)</f>
        <v>1</v>
      </c>
      <c r="T187" s="19">
        <f t="shared" si="3"/>
        <v>1</v>
      </c>
      <c r="U187" s="19">
        <f t="shared" si="4"/>
        <v>0</v>
      </c>
      <c r="V187" s="19">
        <f t="shared" si="5"/>
        <v>1</v>
      </c>
      <c r="W187" s="26">
        <v>45</v>
      </c>
    </row>
    <row r="188" spans="2:23">
      <c r="B188" s="19" t="str">
        <f>IF(' Wniosek-kosztorys'!A63="EDUKACJA",' Wniosek-kosztorys'!G63,"")</f>
        <v/>
      </c>
      <c r="C188" s="19" t="str">
        <f>IF(' Wniosek-kosztorys'!A63="MIESZKALNICTWO",' Wniosek-kosztorys'!G63,"")</f>
        <v/>
      </c>
      <c r="D188" s="19" t="str">
        <f>IF(' Wniosek-kosztorys'!A63="PRACA",' Wniosek-kosztorys'!G63,"")</f>
        <v/>
      </c>
      <c r="E188" s="19" t="str">
        <f>IF(' Wniosek-kosztorys'!A63="ZDROWIE",' Wniosek-kosztorys'!G63,"")</f>
        <v/>
      </c>
      <c r="F188" s="19" t="str">
        <f>IF(' Wniosek-kosztorys'!A63="EDUKACJA",' Wniosek-kosztorys'!H63,"")</f>
        <v/>
      </c>
      <c r="G188" s="19" t="str">
        <f>IF(' Wniosek-kosztorys'!A63="MIESZKALNICTWO",' Wniosek-kosztorys'!H63,"")</f>
        <v/>
      </c>
      <c r="H188" s="19" t="str">
        <f>IF(' Wniosek-kosztorys'!A63="PRACA",' Wniosek-kosztorys'!H63,"")</f>
        <v/>
      </c>
      <c r="I188" s="19" t="str">
        <f>IF(' Wniosek-kosztorys'!A63="ZDROWIE",' Wniosek-kosztorys'!H63,"")</f>
        <v/>
      </c>
      <c r="J188" s="19" t="str">
        <f>IF('Spr.wydatki '!A71="EDUKACJA",'Spr.wydatki '!F71,"")</f>
        <v/>
      </c>
      <c r="K188" s="36" t="str">
        <f>IF('Spr.wydatki '!A71="MIESZKALNICTWO",'Spr.wydatki '!F71,"")</f>
        <v/>
      </c>
      <c r="L188" s="36" t="str">
        <f>IF('Spr.wydatki '!A71="PRACA",'Spr.wydatki '!F71,"")</f>
        <v/>
      </c>
      <c r="M188" s="36" t="str">
        <f>IF('Spr.wydatki '!A71="ZDROWIE",'Spr.wydatki '!F71,"")</f>
        <v/>
      </c>
      <c r="N188" s="36"/>
      <c r="O188" s="36" t="str">
        <f>IF('Spr.wydatki '!A71="MIESZKALNICTWO",'Spr.wydatki '!G71,"")</f>
        <v/>
      </c>
      <c r="P188" s="36" t="str">
        <f>IF('Spr.wydatki '!A71="PRACA",'Spr.wydatki '!G71,"")</f>
        <v/>
      </c>
      <c r="Q188" s="36" t="str">
        <f>IF('Spr.wydatki '!A71="ZDROWIE",'Spr.wydatki '!G71,"")</f>
        <v/>
      </c>
      <c r="R188" s="19" t="b">
        <f>AND(' Wniosek-kosztorys'!A63&gt;"",' Wniosek-kosztorys'!B63&gt;"",' Wniosek-kosztorys'!E63&gt;"",' Wniosek-kosztorys'!I63&gt;0)</f>
        <v>0</v>
      </c>
      <c r="S188" s="19" t="b">
        <f>AND(' Wniosek-kosztorys'!A63="",' Wniosek-kosztorys'!B63="",' Wniosek-kosztorys'!E63="",' Wniosek-kosztorys'!I63=0)</f>
        <v>1</v>
      </c>
      <c r="T188" s="19">
        <f t="shared" si="3"/>
        <v>1</v>
      </c>
      <c r="U188" s="19">
        <f t="shared" si="4"/>
        <v>0</v>
      </c>
      <c r="V188" s="19">
        <f t="shared" si="5"/>
        <v>1</v>
      </c>
      <c r="W188" s="26">
        <v>46</v>
      </c>
    </row>
    <row r="189" spans="2:23">
      <c r="B189" s="19" t="str">
        <f>IF(' Wniosek-kosztorys'!A64="EDUKACJA",' Wniosek-kosztorys'!G64,"")</f>
        <v/>
      </c>
      <c r="C189" s="19" t="str">
        <f>IF(' Wniosek-kosztorys'!A64="MIESZKALNICTWO",' Wniosek-kosztorys'!G64,"")</f>
        <v/>
      </c>
      <c r="D189" s="19" t="str">
        <f>IF(' Wniosek-kosztorys'!A64="PRACA",' Wniosek-kosztorys'!G64,"")</f>
        <v/>
      </c>
      <c r="E189" s="19" t="str">
        <f>IF(' Wniosek-kosztorys'!A64="ZDROWIE",' Wniosek-kosztorys'!G64,"")</f>
        <v/>
      </c>
      <c r="F189" s="19" t="str">
        <f>IF(' Wniosek-kosztorys'!A64="EDUKACJA",' Wniosek-kosztorys'!H64,"")</f>
        <v/>
      </c>
      <c r="G189" s="19" t="str">
        <f>IF(' Wniosek-kosztorys'!A64="MIESZKALNICTWO",' Wniosek-kosztorys'!H64,"")</f>
        <v/>
      </c>
      <c r="H189" s="19" t="str">
        <f>IF(' Wniosek-kosztorys'!A64="PRACA",' Wniosek-kosztorys'!H64,"")</f>
        <v/>
      </c>
      <c r="I189" s="19" t="str">
        <f>IF(' Wniosek-kosztorys'!A64="ZDROWIE",' Wniosek-kosztorys'!H64,"")</f>
        <v/>
      </c>
      <c r="J189" s="19" t="str">
        <f>IF('Spr.wydatki '!A72="EDUKACJA",'Spr.wydatki '!F72,"")</f>
        <v/>
      </c>
      <c r="K189" s="36" t="str">
        <f>IF('Spr.wydatki '!A72="MIESZKALNICTWO",'Spr.wydatki '!F72,"")</f>
        <v/>
      </c>
      <c r="L189" s="36" t="str">
        <f>IF('Spr.wydatki '!A72="PRACA",'Spr.wydatki '!F72,"")</f>
        <v/>
      </c>
      <c r="M189" s="36" t="str">
        <f>IF('Spr.wydatki '!A72="ZDROWIE",'Spr.wydatki '!F72,"")</f>
        <v/>
      </c>
      <c r="N189" s="36"/>
      <c r="O189" s="36" t="str">
        <f>IF('Spr.wydatki '!A72="MIESZKALNICTWO",'Spr.wydatki '!G72,"")</f>
        <v/>
      </c>
      <c r="P189" s="36" t="str">
        <f>IF('Spr.wydatki '!A72="PRACA",'Spr.wydatki '!G72,"")</f>
        <v/>
      </c>
      <c r="Q189" s="36" t="str">
        <f>IF('Spr.wydatki '!A72="ZDROWIE",'Spr.wydatki '!G72,"")</f>
        <v/>
      </c>
      <c r="R189" s="19" t="b">
        <f>AND(' Wniosek-kosztorys'!A64&gt;"",' Wniosek-kosztorys'!B64&gt;"",' Wniosek-kosztorys'!E64&gt;"",' Wniosek-kosztorys'!I64&gt;0)</f>
        <v>0</v>
      </c>
      <c r="S189" s="19" t="b">
        <f>AND(' Wniosek-kosztorys'!A64="",' Wniosek-kosztorys'!B64="",' Wniosek-kosztorys'!E64="",' Wniosek-kosztorys'!I64=0)</f>
        <v>1</v>
      </c>
      <c r="T189" s="19">
        <f t="shared" si="3"/>
        <v>1</v>
      </c>
      <c r="U189" s="19">
        <f t="shared" si="4"/>
        <v>0</v>
      </c>
      <c r="V189" s="19">
        <f t="shared" si="5"/>
        <v>1</v>
      </c>
      <c r="W189" s="26">
        <v>47</v>
      </c>
    </row>
    <row r="190" spans="2:23">
      <c r="B190" s="19" t="str">
        <f>IF(' Wniosek-kosztorys'!A65="EDUKACJA",' Wniosek-kosztorys'!G65,"")</f>
        <v/>
      </c>
      <c r="C190" s="19" t="str">
        <f>IF(' Wniosek-kosztorys'!A65="MIESZKALNICTWO",' Wniosek-kosztorys'!G65,"")</f>
        <v/>
      </c>
      <c r="D190" s="19" t="str">
        <f>IF(' Wniosek-kosztorys'!A65="PRACA",' Wniosek-kosztorys'!G65,"")</f>
        <v/>
      </c>
      <c r="E190" s="19" t="str">
        <f>IF(' Wniosek-kosztorys'!A65="ZDROWIE",' Wniosek-kosztorys'!G65,"")</f>
        <v/>
      </c>
      <c r="F190" s="19" t="str">
        <f>IF(' Wniosek-kosztorys'!A65="EDUKACJA",' Wniosek-kosztorys'!H65,"")</f>
        <v/>
      </c>
      <c r="G190" s="19" t="str">
        <f>IF(' Wniosek-kosztorys'!A65="MIESZKALNICTWO",' Wniosek-kosztorys'!H65,"")</f>
        <v/>
      </c>
      <c r="H190" s="19" t="str">
        <f>IF(' Wniosek-kosztorys'!A65="PRACA",' Wniosek-kosztorys'!H65,"")</f>
        <v/>
      </c>
      <c r="I190" s="19" t="str">
        <f>IF(' Wniosek-kosztorys'!A65="ZDROWIE",' Wniosek-kosztorys'!H65,"")</f>
        <v/>
      </c>
      <c r="J190" s="19" t="str">
        <f>IF('Spr.wydatki '!A73="EDUKACJA",'Spr.wydatki '!F73,"")</f>
        <v/>
      </c>
      <c r="K190" s="36" t="str">
        <f>IF('Spr.wydatki '!A73="MIESZKALNICTWO",'Spr.wydatki '!F73,"")</f>
        <v/>
      </c>
      <c r="L190" s="36" t="str">
        <f>IF('Spr.wydatki '!A73="PRACA",'Spr.wydatki '!F73,"")</f>
        <v/>
      </c>
      <c r="M190" s="36" t="str">
        <f>IF('Spr.wydatki '!A73="ZDROWIE",'Spr.wydatki '!F73,"")</f>
        <v/>
      </c>
      <c r="N190" s="36"/>
      <c r="O190" s="36" t="str">
        <f>IF('Spr.wydatki '!A73="MIESZKALNICTWO",'Spr.wydatki '!G73,"")</f>
        <v/>
      </c>
      <c r="P190" s="36" t="str">
        <f>IF('Spr.wydatki '!A73="PRACA",'Spr.wydatki '!G73,"")</f>
        <v/>
      </c>
      <c r="Q190" s="36" t="str">
        <f>IF('Spr.wydatki '!A73="ZDROWIE",'Spr.wydatki '!G73,"")</f>
        <v/>
      </c>
      <c r="R190" s="19" t="b">
        <f>AND(' Wniosek-kosztorys'!A65&gt;"",' Wniosek-kosztorys'!B65&gt;"",' Wniosek-kosztorys'!E65&gt;"",' Wniosek-kosztorys'!I65&gt;0)</f>
        <v>0</v>
      </c>
      <c r="S190" s="19" t="b">
        <f>AND(' Wniosek-kosztorys'!A65="",' Wniosek-kosztorys'!B65="",' Wniosek-kosztorys'!E65="",' Wniosek-kosztorys'!I65=0)</f>
        <v>1</v>
      </c>
      <c r="T190" s="19">
        <f t="shared" si="3"/>
        <v>1</v>
      </c>
      <c r="U190" s="19">
        <f t="shared" si="4"/>
        <v>0</v>
      </c>
      <c r="V190" s="19">
        <f t="shared" si="5"/>
        <v>1</v>
      </c>
      <c r="W190" s="26">
        <v>48</v>
      </c>
    </row>
    <row r="191" spans="2:23">
      <c r="B191" s="19" t="str">
        <f>IF(' Wniosek-kosztorys'!A66="EDUKACJA",' Wniosek-kosztorys'!G66,"")</f>
        <v/>
      </c>
      <c r="C191" s="19" t="str">
        <f>IF(' Wniosek-kosztorys'!A66="MIESZKALNICTWO",' Wniosek-kosztorys'!G66,"")</f>
        <v/>
      </c>
      <c r="D191" s="19" t="str">
        <f>IF(' Wniosek-kosztorys'!A66="PRACA",' Wniosek-kosztorys'!G66,"")</f>
        <v/>
      </c>
      <c r="E191" s="19" t="str">
        <f>IF(' Wniosek-kosztorys'!A66="ZDROWIE",' Wniosek-kosztorys'!G66,"")</f>
        <v/>
      </c>
      <c r="F191" s="19" t="str">
        <f>IF(' Wniosek-kosztorys'!A66="EDUKACJA",' Wniosek-kosztorys'!H66,"")</f>
        <v/>
      </c>
      <c r="G191" s="19" t="str">
        <f>IF(' Wniosek-kosztorys'!A66="MIESZKALNICTWO",' Wniosek-kosztorys'!H66,"")</f>
        <v/>
      </c>
      <c r="H191" s="19" t="str">
        <f>IF(' Wniosek-kosztorys'!A66="PRACA",' Wniosek-kosztorys'!H66,"")</f>
        <v/>
      </c>
      <c r="I191" s="19" t="str">
        <f>IF(' Wniosek-kosztorys'!A66="ZDROWIE",' Wniosek-kosztorys'!H66,"")</f>
        <v/>
      </c>
      <c r="J191" s="19" t="str">
        <f>IF('Spr.wydatki '!A74="EDUKACJA",'Spr.wydatki '!F74,"")</f>
        <v/>
      </c>
      <c r="K191" s="36" t="str">
        <f>IF('Spr.wydatki '!A74="MIESZKALNICTWO",'Spr.wydatki '!F74,"")</f>
        <v/>
      </c>
      <c r="L191" s="36" t="str">
        <f>IF('Spr.wydatki '!A74="PRACA",'Spr.wydatki '!F74,"")</f>
        <v/>
      </c>
      <c r="M191" s="36" t="str">
        <f>IF('Spr.wydatki '!A74="ZDROWIE",'Spr.wydatki '!F74,"")</f>
        <v/>
      </c>
      <c r="N191" s="36"/>
      <c r="O191" s="36" t="str">
        <f>IF('Spr.wydatki '!A74="MIESZKALNICTWO",'Spr.wydatki '!G74,"")</f>
        <v/>
      </c>
      <c r="P191" s="36" t="str">
        <f>IF('Spr.wydatki '!A74="PRACA",'Spr.wydatki '!G74,"")</f>
        <v/>
      </c>
      <c r="Q191" s="36" t="str">
        <f>IF('Spr.wydatki '!A74="ZDROWIE",'Spr.wydatki '!G74,"")</f>
        <v/>
      </c>
      <c r="R191" s="19" t="b">
        <f>AND(' Wniosek-kosztorys'!A66&gt;"",' Wniosek-kosztorys'!B66&gt;"",' Wniosek-kosztorys'!E66&gt;"",' Wniosek-kosztorys'!I66&gt;0)</f>
        <v>0</v>
      </c>
      <c r="S191" s="19" t="b">
        <f>AND(' Wniosek-kosztorys'!A66="",' Wniosek-kosztorys'!B66="",' Wniosek-kosztorys'!E66="",' Wniosek-kosztorys'!I66=0)</f>
        <v>1</v>
      </c>
      <c r="T191" s="19">
        <f t="shared" si="3"/>
        <v>1</v>
      </c>
      <c r="U191" s="19">
        <f t="shared" si="4"/>
        <v>0</v>
      </c>
      <c r="V191" s="19">
        <f t="shared" si="5"/>
        <v>1</v>
      </c>
      <c r="W191" s="26">
        <v>49</v>
      </c>
    </row>
    <row r="192" spans="2:23">
      <c r="B192" s="19" t="str">
        <f>IF(' Wniosek-kosztorys'!A67="EDUKACJA",' Wniosek-kosztorys'!G67,"")</f>
        <v/>
      </c>
      <c r="C192" s="19" t="str">
        <f>IF(' Wniosek-kosztorys'!A67="MIESZKALNICTWO",' Wniosek-kosztorys'!G67,"")</f>
        <v/>
      </c>
      <c r="D192" s="19" t="str">
        <f>IF(' Wniosek-kosztorys'!A67="PRACA",' Wniosek-kosztorys'!G67,"")</f>
        <v/>
      </c>
      <c r="E192" s="19" t="str">
        <f>IF(' Wniosek-kosztorys'!A67="ZDROWIE",' Wniosek-kosztorys'!G67,"")</f>
        <v/>
      </c>
      <c r="F192" s="19" t="str">
        <f>IF(' Wniosek-kosztorys'!A67="EDUKACJA",' Wniosek-kosztorys'!H67,"")</f>
        <v/>
      </c>
      <c r="G192" s="19" t="str">
        <f>IF(' Wniosek-kosztorys'!A67="MIESZKALNICTWO",' Wniosek-kosztorys'!H67,"")</f>
        <v/>
      </c>
      <c r="H192" s="19" t="str">
        <f>IF(' Wniosek-kosztorys'!A67="PRACA",' Wniosek-kosztorys'!H67,"")</f>
        <v/>
      </c>
      <c r="I192" s="19" t="str">
        <f>IF(' Wniosek-kosztorys'!A67="ZDROWIE",' Wniosek-kosztorys'!H67,"")</f>
        <v/>
      </c>
      <c r="J192" s="19" t="str">
        <f>IF('Spr.wydatki '!A75="EDUKACJA",'Spr.wydatki '!F75,"")</f>
        <v/>
      </c>
      <c r="K192" s="36" t="str">
        <f>IF('Spr.wydatki '!A75="MIESZKALNICTWO",'Spr.wydatki '!F75,"")</f>
        <v/>
      </c>
      <c r="L192" s="36" t="str">
        <f>IF('Spr.wydatki '!A75="PRACA",'Spr.wydatki '!F75,"")</f>
        <v/>
      </c>
      <c r="M192" s="36" t="str">
        <f>IF('Spr.wydatki '!A75="ZDROWIE",'Spr.wydatki '!F75,"")</f>
        <v/>
      </c>
      <c r="N192" s="36"/>
      <c r="O192" s="36" t="str">
        <f>IF('Spr.wydatki '!A75="MIESZKALNICTWO",'Spr.wydatki '!G75,"")</f>
        <v/>
      </c>
      <c r="P192" s="36" t="str">
        <f>IF('Spr.wydatki '!A75="PRACA",'Spr.wydatki '!G75,"")</f>
        <v/>
      </c>
      <c r="Q192" s="36" t="str">
        <f>IF('Spr.wydatki '!A75="ZDROWIE",'Spr.wydatki '!G75,"")</f>
        <v/>
      </c>
      <c r="R192" s="19" t="b">
        <f>AND(' Wniosek-kosztorys'!A67&gt;"",' Wniosek-kosztorys'!B67&gt;"",' Wniosek-kosztorys'!E67&gt;"",' Wniosek-kosztorys'!I67&gt;0)</f>
        <v>0</v>
      </c>
      <c r="S192" s="19" t="b">
        <f>AND(' Wniosek-kosztorys'!A67="",' Wniosek-kosztorys'!B67="",' Wniosek-kosztorys'!E67="",' Wniosek-kosztorys'!I67=0)</f>
        <v>1</v>
      </c>
      <c r="T192" s="19">
        <f t="shared" si="3"/>
        <v>1</v>
      </c>
      <c r="U192" s="19">
        <f t="shared" si="4"/>
        <v>0</v>
      </c>
      <c r="V192" s="19">
        <f t="shared" si="5"/>
        <v>1</v>
      </c>
      <c r="W192" s="26">
        <v>50</v>
      </c>
    </row>
    <row r="193" spans="2:23">
      <c r="B193" s="19" t="str">
        <f>IF(' Wniosek-kosztorys'!A68="EDUKACJA",' Wniosek-kosztorys'!G68,"")</f>
        <v/>
      </c>
      <c r="C193" s="19" t="str">
        <f>IF(' Wniosek-kosztorys'!A68="MIESZKALNICTWO",' Wniosek-kosztorys'!G68,"")</f>
        <v/>
      </c>
      <c r="D193" s="19" t="str">
        <f>IF(' Wniosek-kosztorys'!A68="PRACA",' Wniosek-kosztorys'!G68,"")</f>
        <v/>
      </c>
      <c r="E193" s="19" t="str">
        <f>IF(' Wniosek-kosztorys'!A68="ZDROWIE",' Wniosek-kosztorys'!G68,"")</f>
        <v/>
      </c>
      <c r="F193" s="19" t="str">
        <f>IF(' Wniosek-kosztorys'!A68="EDUKACJA",' Wniosek-kosztorys'!H68,"")</f>
        <v/>
      </c>
      <c r="G193" s="19" t="str">
        <f>IF(' Wniosek-kosztorys'!A68="MIESZKALNICTWO",' Wniosek-kosztorys'!H68,"")</f>
        <v/>
      </c>
      <c r="H193" s="19" t="str">
        <f>IF(' Wniosek-kosztorys'!A68="PRACA",' Wniosek-kosztorys'!H68,"")</f>
        <v/>
      </c>
      <c r="I193" s="19" t="str">
        <f>IF(' Wniosek-kosztorys'!A68="ZDROWIE",' Wniosek-kosztorys'!H68,"")</f>
        <v/>
      </c>
      <c r="J193" s="19" t="str">
        <f>IF('Spr.wydatki '!A76="EDUKACJA",'Spr.wydatki '!F76,"")</f>
        <v/>
      </c>
      <c r="K193" s="36" t="str">
        <f>IF('Spr.wydatki '!A76="MIESZKALNICTWO",'Spr.wydatki '!F76,"")</f>
        <v/>
      </c>
      <c r="L193" s="36" t="str">
        <f>IF('Spr.wydatki '!A76="PRACA",'Spr.wydatki '!F76,"")</f>
        <v/>
      </c>
      <c r="M193" s="36" t="str">
        <f>IF('Spr.wydatki '!A76="ZDROWIE",'Spr.wydatki '!F76,"")</f>
        <v/>
      </c>
      <c r="N193" s="36"/>
      <c r="O193" s="36" t="str">
        <f>IF('Spr.wydatki '!A76="MIESZKALNICTWO",'Spr.wydatki '!G76,"")</f>
        <v/>
      </c>
      <c r="P193" s="36" t="str">
        <f>IF('Spr.wydatki '!A76="PRACA",'Spr.wydatki '!G76,"")</f>
        <v/>
      </c>
      <c r="Q193" s="36" t="str">
        <f>IF('Spr.wydatki '!A76="ZDROWIE",'Spr.wydatki '!G76,"")</f>
        <v/>
      </c>
      <c r="R193" s="19" t="b">
        <f>AND(' Wniosek-kosztorys'!A68&gt;"",' Wniosek-kosztorys'!B68&gt;"",' Wniosek-kosztorys'!E68&gt;"",' Wniosek-kosztorys'!I68&gt;0)</f>
        <v>0</v>
      </c>
      <c r="S193" s="19" t="b">
        <f>AND(' Wniosek-kosztorys'!A68="",' Wniosek-kosztorys'!B68="",' Wniosek-kosztorys'!E68="",' Wniosek-kosztorys'!I68=0)</f>
        <v>1</v>
      </c>
      <c r="T193" s="19">
        <f t="shared" si="3"/>
        <v>1</v>
      </c>
      <c r="U193" s="19">
        <f t="shared" si="4"/>
        <v>0</v>
      </c>
      <c r="V193" s="19">
        <f t="shared" si="5"/>
        <v>1</v>
      </c>
      <c r="W193" s="26">
        <v>51</v>
      </c>
    </row>
    <row r="194" spans="2:23">
      <c r="B194" s="19" t="str">
        <f>IF(' Wniosek-kosztorys'!A69="EDUKACJA",' Wniosek-kosztorys'!G69,"")</f>
        <v/>
      </c>
      <c r="C194" s="19" t="str">
        <f>IF(' Wniosek-kosztorys'!A69="MIESZKALNICTWO",' Wniosek-kosztorys'!G69,"")</f>
        <v/>
      </c>
      <c r="D194" s="19" t="str">
        <f>IF(' Wniosek-kosztorys'!A69="PRACA",' Wniosek-kosztorys'!G69,"")</f>
        <v/>
      </c>
      <c r="E194" s="19" t="str">
        <f>IF(' Wniosek-kosztorys'!A69="ZDROWIE",' Wniosek-kosztorys'!G69,"")</f>
        <v/>
      </c>
      <c r="F194" s="19" t="str">
        <f>IF(' Wniosek-kosztorys'!A69="EDUKACJA",' Wniosek-kosztorys'!H69,"")</f>
        <v/>
      </c>
      <c r="G194" s="19" t="str">
        <f>IF(' Wniosek-kosztorys'!A69="MIESZKALNICTWO",' Wniosek-kosztorys'!H69,"")</f>
        <v/>
      </c>
      <c r="H194" s="19" t="str">
        <f>IF(' Wniosek-kosztorys'!A69="PRACA",' Wniosek-kosztorys'!H69,"")</f>
        <v/>
      </c>
      <c r="I194" s="19" t="str">
        <f>IF(' Wniosek-kosztorys'!A69="ZDROWIE",' Wniosek-kosztorys'!H69,"")</f>
        <v/>
      </c>
      <c r="J194" s="19" t="str">
        <f>IF('Spr.wydatki '!A77="EDUKACJA",'Spr.wydatki '!F77,"")</f>
        <v/>
      </c>
      <c r="K194" s="36" t="str">
        <f>IF('Spr.wydatki '!A77="MIESZKALNICTWO",'Spr.wydatki '!F77,"")</f>
        <v/>
      </c>
      <c r="L194" s="36" t="str">
        <f>IF('Spr.wydatki '!A77="PRACA",'Spr.wydatki '!F77,"")</f>
        <v/>
      </c>
      <c r="M194" s="36" t="str">
        <f>IF('Spr.wydatki '!A77="ZDROWIE",'Spr.wydatki '!F77,"")</f>
        <v/>
      </c>
      <c r="N194" s="36"/>
      <c r="O194" s="36" t="str">
        <f>IF('Spr.wydatki '!A77="MIESZKALNICTWO",'Spr.wydatki '!G77,"")</f>
        <v/>
      </c>
      <c r="P194" s="36" t="str">
        <f>IF('Spr.wydatki '!A77="PRACA",'Spr.wydatki '!G77,"")</f>
        <v/>
      </c>
      <c r="Q194" s="36" t="str">
        <f>IF('Spr.wydatki '!A77="ZDROWIE",'Spr.wydatki '!G77,"")</f>
        <v/>
      </c>
      <c r="R194" s="19" t="b">
        <f>AND(' Wniosek-kosztorys'!A69&gt;"",' Wniosek-kosztorys'!B69&gt;"",' Wniosek-kosztorys'!E69&gt;"",' Wniosek-kosztorys'!I69&gt;0)</f>
        <v>0</v>
      </c>
      <c r="S194" s="19" t="b">
        <f>AND(' Wniosek-kosztorys'!A69="",' Wniosek-kosztorys'!B69="",' Wniosek-kosztorys'!E69="",' Wniosek-kosztorys'!I69=0)</f>
        <v>1</v>
      </c>
      <c r="T194" s="19">
        <f t="shared" si="3"/>
        <v>1</v>
      </c>
      <c r="U194" s="19">
        <f t="shared" si="4"/>
        <v>0</v>
      </c>
      <c r="V194" s="19">
        <f t="shared" si="5"/>
        <v>1</v>
      </c>
      <c r="W194" s="26">
        <v>52</v>
      </c>
    </row>
    <row r="195" spans="2:23">
      <c r="B195" s="19" t="str">
        <f>IF(' Wniosek-kosztorys'!A70="EDUKACJA",' Wniosek-kosztorys'!G70,"")</f>
        <v/>
      </c>
      <c r="C195" s="19" t="str">
        <f>IF(' Wniosek-kosztorys'!A70="MIESZKALNICTWO",' Wniosek-kosztorys'!G70,"")</f>
        <v/>
      </c>
      <c r="D195" s="19" t="str">
        <f>IF(' Wniosek-kosztorys'!A70="PRACA",' Wniosek-kosztorys'!G70,"")</f>
        <v/>
      </c>
      <c r="E195" s="19" t="str">
        <f>IF(' Wniosek-kosztorys'!A70="ZDROWIE",' Wniosek-kosztorys'!G70,"")</f>
        <v/>
      </c>
      <c r="F195" s="19" t="str">
        <f>IF(' Wniosek-kosztorys'!A70="EDUKACJA",' Wniosek-kosztorys'!H70,"")</f>
        <v/>
      </c>
      <c r="G195" s="19" t="str">
        <f>IF(' Wniosek-kosztorys'!A70="MIESZKALNICTWO",' Wniosek-kosztorys'!H70,"")</f>
        <v/>
      </c>
      <c r="H195" s="19" t="str">
        <f>IF(' Wniosek-kosztorys'!A70="PRACA",' Wniosek-kosztorys'!H70,"")</f>
        <v/>
      </c>
      <c r="I195" s="19" t="str">
        <f>IF(' Wniosek-kosztorys'!A70="ZDROWIE",' Wniosek-kosztorys'!H70,"")</f>
        <v/>
      </c>
      <c r="J195" s="19" t="str">
        <f>IF('Spr.wydatki '!A78="EDUKACJA",'Spr.wydatki '!F78,"")</f>
        <v/>
      </c>
      <c r="K195" s="36" t="str">
        <f>IF('Spr.wydatki '!A78="MIESZKALNICTWO",'Spr.wydatki '!F78,"")</f>
        <v/>
      </c>
      <c r="L195" s="36" t="str">
        <f>IF('Spr.wydatki '!A78="PRACA",'Spr.wydatki '!F78,"")</f>
        <v/>
      </c>
      <c r="M195" s="36" t="str">
        <f>IF('Spr.wydatki '!A78="ZDROWIE",'Spr.wydatki '!F78,"")</f>
        <v/>
      </c>
      <c r="N195" s="36"/>
      <c r="O195" s="36" t="str">
        <f>IF('Spr.wydatki '!A78="MIESZKALNICTWO",'Spr.wydatki '!G78,"")</f>
        <v/>
      </c>
      <c r="P195" s="36" t="str">
        <f>IF('Spr.wydatki '!A78="PRACA",'Spr.wydatki '!G78,"")</f>
        <v/>
      </c>
      <c r="Q195" s="36" t="str">
        <f>IF('Spr.wydatki '!A78="ZDROWIE",'Spr.wydatki '!G78,"")</f>
        <v/>
      </c>
      <c r="R195" s="19" t="b">
        <f>AND(' Wniosek-kosztorys'!A70&gt;"",' Wniosek-kosztorys'!B70&gt;"",' Wniosek-kosztorys'!E70&gt;"",' Wniosek-kosztorys'!I70&gt;0)</f>
        <v>0</v>
      </c>
      <c r="S195" s="19" t="b">
        <f>AND(' Wniosek-kosztorys'!A70="",' Wniosek-kosztorys'!B70="",' Wniosek-kosztorys'!E70="",' Wniosek-kosztorys'!I70=0)</f>
        <v>1</v>
      </c>
      <c r="T195" s="19">
        <f t="shared" si="3"/>
        <v>1</v>
      </c>
      <c r="U195" s="19">
        <f t="shared" si="4"/>
        <v>0</v>
      </c>
      <c r="V195" s="19">
        <f t="shared" si="5"/>
        <v>1</v>
      </c>
      <c r="W195" s="26">
        <v>53</v>
      </c>
    </row>
    <row r="196" spans="2:23">
      <c r="B196" s="19" t="str">
        <f>IF(' Wniosek-kosztorys'!A71="EDUKACJA",' Wniosek-kosztorys'!G71,"")</f>
        <v/>
      </c>
      <c r="C196" s="19" t="str">
        <f>IF(' Wniosek-kosztorys'!A71="MIESZKALNICTWO",' Wniosek-kosztorys'!G71,"")</f>
        <v/>
      </c>
      <c r="D196" s="19" t="str">
        <f>IF(' Wniosek-kosztorys'!A71="PRACA",' Wniosek-kosztorys'!G71,"")</f>
        <v/>
      </c>
      <c r="E196" s="19" t="str">
        <f>IF(' Wniosek-kosztorys'!A71="ZDROWIE",' Wniosek-kosztorys'!G71,"")</f>
        <v/>
      </c>
      <c r="F196" s="19" t="str">
        <f>IF(' Wniosek-kosztorys'!A71="EDUKACJA",' Wniosek-kosztorys'!H71,"")</f>
        <v/>
      </c>
      <c r="G196" s="19" t="str">
        <f>IF(' Wniosek-kosztorys'!A71="MIESZKALNICTWO",' Wniosek-kosztorys'!H71,"")</f>
        <v/>
      </c>
      <c r="H196" s="19" t="str">
        <f>IF(' Wniosek-kosztorys'!A71="PRACA",' Wniosek-kosztorys'!H71,"")</f>
        <v/>
      </c>
      <c r="I196" s="19" t="str">
        <f>IF(' Wniosek-kosztorys'!A71="ZDROWIE",' Wniosek-kosztorys'!H71,"")</f>
        <v/>
      </c>
      <c r="J196" s="19" t="str">
        <f>IF('Spr.wydatki '!A79="EDUKACJA",'Spr.wydatki '!F79,"")</f>
        <v/>
      </c>
      <c r="K196" s="36" t="str">
        <f>IF('Spr.wydatki '!A79="MIESZKALNICTWO",'Spr.wydatki '!F79,"")</f>
        <v/>
      </c>
      <c r="L196" s="36" t="str">
        <f>IF('Spr.wydatki '!A79="PRACA",'Spr.wydatki '!F79,"")</f>
        <v/>
      </c>
      <c r="M196" s="36" t="str">
        <f>IF('Spr.wydatki '!A79="ZDROWIE",'Spr.wydatki '!F79,"")</f>
        <v/>
      </c>
      <c r="N196" s="36"/>
      <c r="O196" s="36" t="str">
        <f>IF('Spr.wydatki '!A79="MIESZKALNICTWO",'Spr.wydatki '!G79,"")</f>
        <v/>
      </c>
      <c r="P196" s="36" t="str">
        <f>IF('Spr.wydatki '!A79="PRACA",'Spr.wydatki '!G79,"")</f>
        <v/>
      </c>
      <c r="Q196" s="36" t="str">
        <f>IF('Spr.wydatki '!A79="ZDROWIE",'Spr.wydatki '!G79,"")</f>
        <v/>
      </c>
      <c r="R196" s="19" t="b">
        <f>AND(' Wniosek-kosztorys'!A71&gt;"",' Wniosek-kosztorys'!B71&gt;"",' Wniosek-kosztorys'!E71&gt;"",' Wniosek-kosztorys'!I71&gt;0)</f>
        <v>0</v>
      </c>
      <c r="S196" s="19" t="b">
        <f>AND(' Wniosek-kosztorys'!A71="",' Wniosek-kosztorys'!B71="",' Wniosek-kosztorys'!E71="",' Wniosek-kosztorys'!I71=0)</f>
        <v>1</v>
      </c>
      <c r="T196" s="19">
        <f t="shared" si="3"/>
        <v>1</v>
      </c>
      <c r="U196" s="19">
        <f t="shared" si="4"/>
        <v>0</v>
      </c>
      <c r="V196" s="19">
        <f t="shared" si="5"/>
        <v>1</v>
      </c>
      <c r="W196" s="26">
        <v>54</v>
      </c>
    </row>
    <row r="197" spans="2:23">
      <c r="B197" s="19" t="str">
        <f>IF(' Wniosek-kosztorys'!A72="EDUKACJA",' Wniosek-kosztorys'!G72,"")</f>
        <v/>
      </c>
      <c r="C197" s="19" t="str">
        <f>IF(' Wniosek-kosztorys'!A72="MIESZKALNICTWO",' Wniosek-kosztorys'!G72,"")</f>
        <v/>
      </c>
      <c r="D197" s="19" t="str">
        <f>IF(' Wniosek-kosztorys'!A72="PRACA",' Wniosek-kosztorys'!G72,"")</f>
        <v/>
      </c>
      <c r="E197" s="19" t="str">
        <f>IF(' Wniosek-kosztorys'!A72="ZDROWIE",' Wniosek-kosztorys'!G72,"")</f>
        <v/>
      </c>
      <c r="F197" s="19" t="str">
        <f>IF(' Wniosek-kosztorys'!A72="EDUKACJA",' Wniosek-kosztorys'!H72,"")</f>
        <v/>
      </c>
      <c r="G197" s="19" t="str">
        <f>IF(' Wniosek-kosztorys'!A72="MIESZKALNICTWO",' Wniosek-kosztorys'!H72,"")</f>
        <v/>
      </c>
      <c r="H197" s="19" t="str">
        <f>IF(' Wniosek-kosztorys'!A72="PRACA",' Wniosek-kosztorys'!H72,"")</f>
        <v/>
      </c>
      <c r="I197" s="19" t="str">
        <f>IF(' Wniosek-kosztorys'!A72="ZDROWIE",' Wniosek-kosztorys'!H72,"")</f>
        <v/>
      </c>
      <c r="J197" s="19" t="str">
        <f>IF('Spr.wydatki '!A80="EDUKACJA",'Spr.wydatki '!F80,"")</f>
        <v/>
      </c>
      <c r="K197" s="36" t="str">
        <f>IF('Spr.wydatki '!A80="MIESZKALNICTWO",'Spr.wydatki '!F80,"")</f>
        <v/>
      </c>
      <c r="L197" s="36" t="str">
        <f>IF('Spr.wydatki '!A80="PRACA",'Spr.wydatki '!F80,"")</f>
        <v/>
      </c>
      <c r="M197" s="36" t="str">
        <f>IF('Spr.wydatki '!A80="ZDROWIE",'Spr.wydatki '!F80,"")</f>
        <v/>
      </c>
      <c r="N197" s="36"/>
      <c r="O197" s="36" t="str">
        <f>IF('Spr.wydatki '!A80="MIESZKALNICTWO",'Spr.wydatki '!G80,"")</f>
        <v/>
      </c>
      <c r="P197" s="36" t="str">
        <f>IF('Spr.wydatki '!A80="PRACA",'Spr.wydatki '!G80,"")</f>
        <v/>
      </c>
      <c r="Q197" s="36" t="str">
        <f>IF('Spr.wydatki '!A80="ZDROWIE",'Spr.wydatki '!G80,"")</f>
        <v/>
      </c>
      <c r="R197" s="19" t="b">
        <f>AND(' Wniosek-kosztorys'!A72&gt;"",' Wniosek-kosztorys'!B72&gt;"",' Wniosek-kosztorys'!E72&gt;"",' Wniosek-kosztorys'!I72&gt;0)</f>
        <v>0</v>
      </c>
      <c r="S197" s="19" t="b">
        <f>AND(' Wniosek-kosztorys'!A72="",' Wniosek-kosztorys'!B72="",' Wniosek-kosztorys'!E72="",' Wniosek-kosztorys'!I72=0)</f>
        <v>1</v>
      </c>
      <c r="T197" s="19">
        <f t="shared" si="3"/>
        <v>1</v>
      </c>
      <c r="U197" s="19">
        <f t="shared" si="4"/>
        <v>0</v>
      </c>
      <c r="V197" s="19">
        <f t="shared" si="5"/>
        <v>1</v>
      </c>
      <c r="W197" s="26">
        <v>55</v>
      </c>
    </row>
    <row r="198" spans="2:23">
      <c r="B198" s="19" t="str">
        <f>IF(' Wniosek-kosztorys'!A73="EDUKACJA",' Wniosek-kosztorys'!G73,"")</f>
        <v/>
      </c>
      <c r="C198" s="19" t="str">
        <f>IF(' Wniosek-kosztorys'!A73="MIESZKALNICTWO",' Wniosek-kosztorys'!G73,"")</f>
        <v/>
      </c>
      <c r="D198" s="19" t="str">
        <f>IF(' Wniosek-kosztorys'!A73="PRACA",' Wniosek-kosztorys'!G73,"")</f>
        <v/>
      </c>
      <c r="E198" s="19" t="str">
        <f>IF(' Wniosek-kosztorys'!A73="ZDROWIE",' Wniosek-kosztorys'!G73,"")</f>
        <v/>
      </c>
      <c r="F198" s="19" t="str">
        <f>IF(' Wniosek-kosztorys'!A73="EDUKACJA",' Wniosek-kosztorys'!H73,"")</f>
        <v/>
      </c>
      <c r="G198" s="19" t="str">
        <f>IF(' Wniosek-kosztorys'!A73="MIESZKALNICTWO",' Wniosek-kosztorys'!H73,"")</f>
        <v/>
      </c>
      <c r="H198" s="19" t="str">
        <f>IF(' Wniosek-kosztorys'!A73="PRACA",' Wniosek-kosztorys'!H73,"")</f>
        <v/>
      </c>
      <c r="I198" s="19" t="str">
        <f>IF(' Wniosek-kosztorys'!A73="ZDROWIE",' Wniosek-kosztorys'!H73,"")</f>
        <v/>
      </c>
      <c r="J198" s="19" t="str">
        <f>IF('Spr.wydatki '!A81="EDUKACJA",'Spr.wydatki '!F81,"")</f>
        <v/>
      </c>
      <c r="K198" s="36" t="str">
        <f>IF('Spr.wydatki '!A81="MIESZKALNICTWO",'Spr.wydatki '!F81,"")</f>
        <v/>
      </c>
      <c r="L198" s="36" t="str">
        <f>IF('Spr.wydatki '!A81="PRACA",'Spr.wydatki '!F81,"")</f>
        <v/>
      </c>
      <c r="M198" s="36" t="str">
        <f>IF('Spr.wydatki '!A81="ZDROWIE",'Spr.wydatki '!F81,"")</f>
        <v/>
      </c>
      <c r="N198" s="36"/>
      <c r="O198" s="36" t="str">
        <f>IF('Spr.wydatki '!A81="MIESZKALNICTWO",'Spr.wydatki '!G81,"")</f>
        <v/>
      </c>
      <c r="P198" s="36" t="str">
        <f>IF('Spr.wydatki '!A81="PRACA",'Spr.wydatki '!G81,"")</f>
        <v/>
      </c>
      <c r="Q198" s="36" t="str">
        <f>IF('Spr.wydatki '!A81="ZDROWIE",'Spr.wydatki '!G81,"")</f>
        <v/>
      </c>
      <c r="R198" s="19" t="b">
        <f>AND(' Wniosek-kosztorys'!A73&gt;"",' Wniosek-kosztorys'!B73&gt;"",' Wniosek-kosztorys'!E73&gt;"",' Wniosek-kosztorys'!I73&gt;0)</f>
        <v>0</v>
      </c>
      <c r="S198" s="19" t="b">
        <f>AND(' Wniosek-kosztorys'!A73="",' Wniosek-kosztorys'!B73="",' Wniosek-kosztorys'!E73="",' Wniosek-kosztorys'!I73=0)</f>
        <v>1</v>
      </c>
      <c r="T198" s="19">
        <f t="shared" si="3"/>
        <v>1</v>
      </c>
      <c r="U198" s="19">
        <f t="shared" si="4"/>
        <v>0</v>
      </c>
      <c r="V198" s="19">
        <f t="shared" si="5"/>
        <v>1</v>
      </c>
      <c r="W198" s="26">
        <v>56</v>
      </c>
    </row>
    <row r="199" spans="2:23">
      <c r="B199" s="19" t="str">
        <f>IF(' Wniosek-kosztorys'!A74="EDUKACJA",' Wniosek-kosztorys'!G74,"")</f>
        <v/>
      </c>
      <c r="C199" s="19" t="str">
        <f>IF(' Wniosek-kosztorys'!A74="MIESZKALNICTWO",' Wniosek-kosztorys'!G74,"")</f>
        <v/>
      </c>
      <c r="D199" s="19" t="str">
        <f>IF(' Wniosek-kosztorys'!A74="PRACA",' Wniosek-kosztorys'!G74,"")</f>
        <v/>
      </c>
      <c r="E199" s="19" t="str">
        <f>IF(' Wniosek-kosztorys'!A74="ZDROWIE",' Wniosek-kosztorys'!G74,"")</f>
        <v/>
      </c>
      <c r="F199" s="19" t="str">
        <f>IF(' Wniosek-kosztorys'!A74="EDUKACJA",' Wniosek-kosztorys'!H74,"")</f>
        <v/>
      </c>
      <c r="G199" s="19" t="str">
        <f>IF(' Wniosek-kosztorys'!A74="MIESZKALNICTWO",' Wniosek-kosztorys'!H74,"")</f>
        <v/>
      </c>
      <c r="H199" s="19" t="str">
        <f>IF(' Wniosek-kosztorys'!A74="PRACA",' Wniosek-kosztorys'!H74,"")</f>
        <v/>
      </c>
      <c r="I199" s="19" t="str">
        <f>IF(' Wniosek-kosztorys'!A74="ZDROWIE",' Wniosek-kosztorys'!H74,"")</f>
        <v/>
      </c>
      <c r="J199" s="19" t="str">
        <f>IF('Spr.wydatki '!A82="EDUKACJA",'Spr.wydatki '!F82,"")</f>
        <v/>
      </c>
      <c r="K199" s="36" t="str">
        <f>IF('Spr.wydatki '!A82="MIESZKALNICTWO",'Spr.wydatki '!F82,"")</f>
        <v/>
      </c>
      <c r="L199" s="36" t="str">
        <f>IF('Spr.wydatki '!A82="PRACA",'Spr.wydatki '!F82,"")</f>
        <v/>
      </c>
      <c r="M199" s="36" t="str">
        <f>IF('Spr.wydatki '!A82="ZDROWIE",'Spr.wydatki '!F82,"")</f>
        <v/>
      </c>
      <c r="N199" s="36"/>
      <c r="O199" s="36" t="str">
        <f>IF('Spr.wydatki '!A82="MIESZKALNICTWO",'Spr.wydatki '!G82,"")</f>
        <v/>
      </c>
      <c r="P199" s="36" t="str">
        <f>IF('Spr.wydatki '!A82="PRACA",'Spr.wydatki '!G82,"")</f>
        <v/>
      </c>
      <c r="Q199" s="36" t="str">
        <f>IF('Spr.wydatki '!A82="ZDROWIE",'Spr.wydatki '!G82,"")</f>
        <v/>
      </c>
      <c r="R199" s="19" t="b">
        <f>AND(' Wniosek-kosztorys'!A74&gt;"",' Wniosek-kosztorys'!B74&gt;"",' Wniosek-kosztorys'!E74&gt;"",' Wniosek-kosztorys'!I74&gt;0)</f>
        <v>0</v>
      </c>
      <c r="S199" s="19" t="b">
        <f>AND(' Wniosek-kosztorys'!A74="",' Wniosek-kosztorys'!B74="",' Wniosek-kosztorys'!E74="",' Wniosek-kosztorys'!I74=0)</f>
        <v>1</v>
      </c>
      <c r="T199" s="19">
        <f t="shared" si="3"/>
        <v>1</v>
      </c>
      <c r="U199" s="19">
        <f t="shared" si="4"/>
        <v>0</v>
      </c>
      <c r="V199" s="19">
        <f t="shared" si="5"/>
        <v>1</v>
      </c>
      <c r="W199" s="26">
        <v>57</v>
      </c>
    </row>
    <row r="200" spans="2:23">
      <c r="B200" s="19" t="str">
        <f>IF(' Wniosek-kosztorys'!A75="EDUKACJA",' Wniosek-kosztorys'!G75,"")</f>
        <v/>
      </c>
      <c r="C200" s="19" t="str">
        <f>IF(' Wniosek-kosztorys'!A75="MIESZKALNICTWO",' Wniosek-kosztorys'!G75,"")</f>
        <v/>
      </c>
      <c r="D200" s="19" t="str">
        <f>IF(' Wniosek-kosztorys'!A75="PRACA",' Wniosek-kosztorys'!G75,"")</f>
        <v/>
      </c>
      <c r="E200" s="19" t="str">
        <f>IF(' Wniosek-kosztorys'!A75="ZDROWIE",' Wniosek-kosztorys'!G75,"")</f>
        <v/>
      </c>
      <c r="F200" s="19" t="str">
        <f>IF(' Wniosek-kosztorys'!A75="EDUKACJA",' Wniosek-kosztorys'!H75,"")</f>
        <v/>
      </c>
      <c r="G200" s="19" t="str">
        <f>IF(' Wniosek-kosztorys'!A75="MIESZKALNICTWO",' Wniosek-kosztorys'!H75,"")</f>
        <v/>
      </c>
      <c r="H200" s="19" t="str">
        <f>IF(' Wniosek-kosztorys'!A75="PRACA",' Wniosek-kosztorys'!H75,"")</f>
        <v/>
      </c>
      <c r="I200" s="19" t="str">
        <f>IF(' Wniosek-kosztorys'!A75="ZDROWIE",' Wniosek-kosztorys'!H75,"")</f>
        <v/>
      </c>
      <c r="J200" s="19" t="str">
        <f>IF('Spr.wydatki '!A83="EDUKACJA",'Spr.wydatki '!F83,"")</f>
        <v/>
      </c>
      <c r="K200" s="36" t="str">
        <f>IF('Spr.wydatki '!A83="MIESZKALNICTWO",'Spr.wydatki '!F83,"")</f>
        <v/>
      </c>
      <c r="L200" s="36" t="str">
        <f>IF('Spr.wydatki '!A83="PRACA",'Spr.wydatki '!F83,"")</f>
        <v/>
      </c>
      <c r="M200" s="36" t="str">
        <f>IF('Spr.wydatki '!A83="ZDROWIE",'Spr.wydatki '!F83,"")</f>
        <v/>
      </c>
      <c r="N200" s="36"/>
      <c r="O200" s="36" t="str">
        <f>IF('Spr.wydatki '!A83="MIESZKALNICTWO",'Spr.wydatki '!G83,"")</f>
        <v/>
      </c>
      <c r="P200" s="36" t="str">
        <f>IF('Spr.wydatki '!A83="PRACA",'Spr.wydatki '!G83,"")</f>
        <v/>
      </c>
      <c r="Q200" s="36" t="str">
        <f>IF('Spr.wydatki '!A83="ZDROWIE",'Spr.wydatki '!G83,"")</f>
        <v/>
      </c>
      <c r="R200" s="19" t="b">
        <f>AND(' Wniosek-kosztorys'!A75&gt;"",' Wniosek-kosztorys'!B75&gt;"",' Wniosek-kosztorys'!E75&gt;"",' Wniosek-kosztorys'!I75&gt;0)</f>
        <v>0</v>
      </c>
      <c r="S200" s="19" t="b">
        <f>AND(' Wniosek-kosztorys'!A75="",' Wniosek-kosztorys'!B75="",' Wniosek-kosztorys'!E75="",' Wniosek-kosztorys'!I75=0)</f>
        <v>1</v>
      </c>
      <c r="T200" s="19">
        <f t="shared" si="3"/>
        <v>1</v>
      </c>
      <c r="U200" s="19">
        <f t="shared" si="4"/>
        <v>0</v>
      </c>
      <c r="V200" s="19">
        <f t="shared" si="5"/>
        <v>1</v>
      </c>
      <c r="W200" s="26">
        <v>58</v>
      </c>
    </row>
    <row r="201" spans="2:23">
      <c r="B201" s="19" t="str">
        <f>IF(' Wniosek-kosztorys'!A76="EDUKACJA",' Wniosek-kosztorys'!G76,"")</f>
        <v/>
      </c>
      <c r="C201" s="19" t="str">
        <f>IF(' Wniosek-kosztorys'!A76="MIESZKALNICTWO",' Wniosek-kosztorys'!G76,"")</f>
        <v/>
      </c>
      <c r="D201" s="19" t="str">
        <f>IF(' Wniosek-kosztorys'!A76="PRACA",' Wniosek-kosztorys'!G76,"")</f>
        <v/>
      </c>
      <c r="E201" s="19" t="str">
        <f>IF(' Wniosek-kosztorys'!A76="ZDROWIE",' Wniosek-kosztorys'!G76,"")</f>
        <v/>
      </c>
      <c r="F201" s="19" t="str">
        <f>IF(' Wniosek-kosztorys'!A76="EDUKACJA",' Wniosek-kosztorys'!H76,"")</f>
        <v/>
      </c>
      <c r="G201" s="19" t="str">
        <f>IF(' Wniosek-kosztorys'!A76="MIESZKALNICTWO",' Wniosek-kosztorys'!H76,"")</f>
        <v/>
      </c>
      <c r="H201" s="19" t="str">
        <f>IF(' Wniosek-kosztorys'!A76="PRACA",' Wniosek-kosztorys'!H76,"")</f>
        <v/>
      </c>
      <c r="I201" s="19" t="str">
        <f>IF(' Wniosek-kosztorys'!A76="ZDROWIE",' Wniosek-kosztorys'!H76,"")</f>
        <v/>
      </c>
      <c r="J201" s="19" t="str">
        <f>IF('Spr.wydatki '!A84="EDUKACJA",'Spr.wydatki '!F84,"")</f>
        <v/>
      </c>
      <c r="K201" s="36" t="str">
        <f>IF('Spr.wydatki '!A84="MIESZKALNICTWO",'Spr.wydatki '!F84,"")</f>
        <v/>
      </c>
      <c r="L201" s="36" t="str">
        <f>IF('Spr.wydatki '!A84="PRACA",'Spr.wydatki '!F84,"")</f>
        <v/>
      </c>
      <c r="M201" s="36" t="str">
        <f>IF('Spr.wydatki '!A84="ZDROWIE",'Spr.wydatki '!F84,"")</f>
        <v/>
      </c>
      <c r="N201" s="36"/>
      <c r="O201" s="36" t="str">
        <f>IF('Spr.wydatki '!A84="MIESZKALNICTWO",'Spr.wydatki '!G84,"")</f>
        <v/>
      </c>
      <c r="P201" s="36" t="str">
        <f>IF('Spr.wydatki '!A84="PRACA",'Spr.wydatki '!G84,"")</f>
        <v/>
      </c>
      <c r="Q201" s="36" t="str">
        <f>IF('Spr.wydatki '!A84="ZDROWIE",'Spr.wydatki '!G84,"")</f>
        <v/>
      </c>
      <c r="R201" s="19" t="b">
        <f>AND(' Wniosek-kosztorys'!A76&gt;"",' Wniosek-kosztorys'!B76&gt;"",' Wniosek-kosztorys'!E76&gt;"",' Wniosek-kosztorys'!I76&gt;0)</f>
        <v>0</v>
      </c>
      <c r="S201" s="19" t="b">
        <f>AND(' Wniosek-kosztorys'!A76="",' Wniosek-kosztorys'!B76="",' Wniosek-kosztorys'!E76="",' Wniosek-kosztorys'!I76=0)</f>
        <v>1</v>
      </c>
      <c r="T201" s="19">
        <f t="shared" si="3"/>
        <v>1</v>
      </c>
      <c r="U201" s="19">
        <f t="shared" si="4"/>
        <v>0</v>
      </c>
      <c r="V201" s="19">
        <f t="shared" si="5"/>
        <v>1</v>
      </c>
      <c r="W201" s="26">
        <v>59</v>
      </c>
    </row>
    <row r="202" spans="2:23">
      <c r="B202" s="19" t="str">
        <f>IF(' Wniosek-kosztorys'!A77="EDUKACJA",' Wniosek-kosztorys'!G77,"")</f>
        <v/>
      </c>
      <c r="C202" s="19" t="str">
        <f>IF(' Wniosek-kosztorys'!A77="MIESZKALNICTWO",' Wniosek-kosztorys'!G77,"")</f>
        <v/>
      </c>
      <c r="D202" s="19" t="str">
        <f>IF(' Wniosek-kosztorys'!A77="PRACA",' Wniosek-kosztorys'!G77,"")</f>
        <v/>
      </c>
      <c r="E202" s="19" t="str">
        <f>IF(' Wniosek-kosztorys'!A77="ZDROWIE",' Wniosek-kosztorys'!G77,"")</f>
        <v/>
      </c>
      <c r="F202" s="19" t="str">
        <f>IF(' Wniosek-kosztorys'!A77="EDUKACJA",' Wniosek-kosztorys'!H77,"")</f>
        <v/>
      </c>
      <c r="G202" s="19" t="str">
        <f>IF(' Wniosek-kosztorys'!A77="MIESZKALNICTWO",' Wniosek-kosztorys'!H77,"")</f>
        <v/>
      </c>
      <c r="H202" s="19" t="str">
        <f>IF(' Wniosek-kosztorys'!A77="PRACA",' Wniosek-kosztorys'!H77,"")</f>
        <v/>
      </c>
      <c r="I202" s="19" t="str">
        <f>IF(' Wniosek-kosztorys'!A77="ZDROWIE",' Wniosek-kosztorys'!H77,"")</f>
        <v/>
      </c>
      <c r="J202" s="19" t="str">
        <f>IF('Spr.wydatki '!A85="EDUKACJA",'Spr.wydatki '!F85,"")</f>
        <v/>
      </c>
      <c r="K202" s="36" t="str">
        <f>IF('Spr.wydatki '!A85="MIESZKALNICTWO",'Spr.wydatki '!F85,"")</f>
        <v/>
      </c>
      <c r="L202" s="36" t="str">
        <f>IF('Spr.wydatki '!A85="PRACA",'Spr.wydatki '!F85,"")</f>
        <v/>
      </c>
      <c r="M202" s="36" t="str">
        <f>IF('Spr.wydatki '!A85="ZDROWIE",'Spr.wydatki '!F85,"")</f>
        <v/>
      </c>
      <c r="N202" s="36"/>
      <c r="O202" s="36" t="str">
        <f>IF('Spr.wydatki '!A85="MIESZKALNICTWO",'Spr.wydatki '!G85,"")</f>
        <v/>
      </c>
      <c r="P202" s="36" t="str">
        <f>IF('Spr.wydatki '!A85="PRACA",'Spr.wydatki '!G85,"")</f>
        <v/>
      </c>
      <c r="Q202" s="36" t="str">
        <f>IF('Spr.wydatki '!A85="ZDROWIE",'Spr.wydatki '!G85,"")</f>
        <v/>
      </c>
      <c r="R202" s="19" t="b">
        <f>AND(' Wniosek-kosztorys'!A77&gt;"",' Wniosek-kosztorys'!B77&gt;"",' Wniosek-kosztorys'!E77&gt;"",' Wniosek-kosztorys'!I77&gt;0)</f>
        <v>0</v>
      </c>
      <c r="S202" s="19" t="b">
        <f>AND(' Wniosek-kosztorys'!A77="",' Wniosek-kosztorys'!B77="",' Wniosek-kosztorys'!E77="",' Wniosek-kosztorys'!I77=0)</f>
        <v>1</v>
      </c>
      <c r="T202" s="19">
        <f t="shared" si="3"/>
        <v>1</v>
      </c>
      <c r="U202" s="19">
        <f t="shared" si="4"/>
        <v>0</v>
      </c>
      <c r="V202" s="19">
        <f t="shared" si="5"/>
        <v>1</v>
      </c>
      <c r="W202" s="26">
        <v>60</v>
      </c>
    </row>
    <row r="203" spans="2:23">
      <c r="B203" s="19" t="str">
        <f>IF(' Wniosek-kosztorys'!A78="EDUKACJA",' Wniosek-kosztorys'!G78,"")</f>
        <v/>
      </c>
      <c r="C203" s="19" t="str">
        <f>IF(' Wniosek-kosztorys'!A78="MIESZKALNICTWO",' Wniosek-kosztorys'!G78,"")</f>
        <v/>
      </c>
      <c r="D203" s="19" t="str">
        <f>IF(' Wniosek-kosztorys'!A78="PRACA",' Wniosek-kosztorys'!G78,"")</f>
        <v/>
      </c>
      <c r="E203" s="19" t="str">
        <f>IF(' Wniosek-kosztorys'!A78="ZDROWIE",' Wniosek-kosztorys'!G78,"")</f>
        <v/>
      </c>
      <c r="F203" s="19" t="str">
        <f>IF(' Wniosek-kosztorys'!A78="EDUKACJA",' Wniosek-kosztorys'!H78,"")</f>
        <v/>
      </c>
      <c r="G203" s="19" t="str">
        <f>IF(' Wniosek-kosztorys'!A78="MIESZKALNICTWO",' Wniosek-kosztorys'!H78,"")</f>
        <v/>
      </c>
      <c r="H203" s="19" t="str">
        <f>IF(' Wniosek-kosztorys'!A78="PRACA",' Wniosek-kosztorys'!H78,"")</f>
        <v/>
      </c>
      <c r="I203" s="19" t="str">
        <f>IF(' Wniosek-kosztorys'!A78="ZDROWIE",' Wniosek-kosztorys'!H78,"")</f>
        <v/>
      </c>
      <c r="J203" s="19" t="str">
        <f>IF('Spr.wydatki '!A86="EDUKACJA",'Spr.wydatki '!F86,"")</f>
        <v/>
      </c>
      <c r="K203" s="36" t="str">
        <f>IF('Spr.wydatki '!A86="MIESZKALNICTWO",'Spr.wydatki '!F86,"")</f>
        <v/>
      </c>
      <c r="L203" s="36" t="str">
        <f>IF('Spr.wydatki '!A86="PRACA",'Spr.wydatki '!F86,"")</f>
        <v/>
      </c>
      <c r="M203" s="36" t="str">
        <f>IF('Spr.wydatki '!A86="ZDROWIE",'Spr.wydatki '!F86,"")</f>
        <v/>
      </c>
      <c r="N203" s="36"/>
      <c r="O203" s="36" t="str">
        <f>IF('Spr.wydatki '!A86="MIESZKALNICTWO",'Spr.wydatki '!G86,"")</f>
        <v/>
      </c>
      <c r="P203" s="36" t="str">
        <f>IF('Spr.wydatki '!A86="PRACA",'Spr.wydatki '!G86,"")</f>
        <v/>
      </c>
      <c r="Q203" s="36" t="str">
        <f>IF('Spr.wydatki '!A86="ZDROWIE",'Spr.wydatki '!G86,"")</f>
        <v/>
      </c>
      <c r="R203" s="19" t="b">
        <f>AND(' Wniosek-kosztorys'!A78&gt;"",' Wniosek-kosztorys'!B78&gt;"",' Wniosek-kosztorys'!E78&gt;"",' Wniosek-kosztorys'!I78&gt;0)</f>
        <v>0</v>
      </c>
      <c r="S203" s="19" t="b">
        <f>AND(' Wniosek-kosztorys'!A78="",' Wniosek-kosztorys'!B78="",' Wniosek-kosztorys'!E78="",' Wniosek-kosztorys'!I78=0)</f>
        <v>1</v>
      </c>
      <c r="T203" s="19">
        <f t="shared" si="3"/>
        <v>1</v>
      </c>
      <c r="U203" s="19">
        <f t="shared" si="4"/>
        <v>0</v>
      </c>
      <c r="V203" s="19">
        <f t="shared" si="5"/>
        <v>1</v>
      </c>
      <c r="W203" s="26">
        <v>61</v>
      </c>
    </row>
    <row r="204" spans="2:23">
      <c r="B204" s="19" t="str">
        <f>IF(' Wniosek-kosztorys'!A79="EDUKACJA",' Wniosek-kosztorys'!G79,"")</f>
        <v/>
      </c>
      <c r="C204" s="19" t="str">
        <f>IF(' Wniosek-kosztorys'!A79="MIESZKALNICTWO",' Wniosek-kosztorys'!G79,"")</f>
        <v/>
      </c>
      <c r="D204" s="19" t="str">
        <f>IF(' Wniosek-kosztorys'!A79="PRACA",' Wniosek-kosztorys'!G79,"")</f>
        <v/>
      </c>
      <c r="E204" s="19" t="str">
        <f>IF(' Wniosek-kosztorys'!A79="ZDROWIE",' Wniosek-kosztorys'!G79,"")</f>
        <v/>
      </c>
      <c r="F204" s="19" t="str">
        <f>IF(' Wniosek-kosztorys'!A79="EDUKACJA",' Wniosek-kosztorys'!H79,"")</f>
        <v/>
      </c>
      <c r="G204" s="19" t="str">
        <f>IF(' Wniosek-kosztorys'!A79="MIESZKALNICTWO",' Wniosek-kosztorys'!H79,"")</f>
        <v/>
      </c>
      <c r="H204" s="19" t="str">
        <f>IF(' Wniosek-kosztorys'!A79="PRACA",' Wniosek-kosztorys'!H79,"")</f>
        <v/>
      </c>
      <c r="I204" s="19" t="str">
        <f>IF(' Wniosek-kosztorys'!A79="ZDROWIE",' Wniosek-kosztorys'!H79,"")</f>
        <v/>
      </c>
      <c r="J204" s="19" t="str">
        <f>IF('Spr.wydatki '!A87="EDUKACJA",'Spr.wydatki '!F87,"")</f>
        <v/>
      </c>
      <c r="K204" s="36" t="str">
        <f>IF('Spr.wydatki '!A87="MIESZKALNICTWO",'Spr.wydatki '!F87,"")</f>
        <v/>
      </c>
      <c r="L204" s="36" t="str">
        <f>IF('Spr.wydatki '!A87="PRACA",'Spr.wydatki '!F87,"")</f>
        <v/>
      </c>
      <c r="M204" s="36" t="str">
        <f>IF('Spr.wydatki '!A87="ZDROWIE",'Spr.wydatki '!F87,"")</f>
        <v/>
      </c>
      <c r="N204" s="36"/>
      <c r="O204" s="36" t="str">
        <f>IF('Spr.wydatki '!A87="MIESZKALNICTWO",'Spr.wydatki '!G87,"")</f>
        <v/>
      </c>
      <c r="P204" s="36" t="str">
        <f>IF('Spr.wydatki '!A87="PRACA",'Spr.wydatki '!G87,"")</f>
        <v/>
      </c>
      <c r="Q204" s="36" t="str">
        <f>IF('Spr.wydatki '!A87="ZDROWIE",'Spr.wydatki '!G87,"")</f>
        <v/>
      </c>
      <c r="R204" s="19" t="b">
        <f>AND(' Wniosek-kosztorys'!A79&gt;"",' Wniosek-kosztorys'!B79&gt;"",' Wniosek-kosztorys'!E79&gt;"",' Wniosek-kosztorys'!I79&gt;0)</f>
        <v>0</v>
      </c>
      <c r="S204" s="19" t="b">
        <f>AND(' Wniosek-kosztorys'!A79="",' Wniosek-kosztorys'!B79="",' Wniosek-kosztorys'!E79="",' Wniosek-kosztorys'!I79=0)</f>
        <v>1</v>
      </c>
      <c r="T204" s="19">
        <f t="shared" si="3"/>
        <v>1</v>
      </c>
      <c r="U204" s="19">
        <f t="shared" si="4"/>
        <v>0</v>
      </c>
      <c r="V204" s="19">
        <f t="shared" si="5"/>
        <v>1</v>
      </c>
      <c r="W204" s="26">
        <v>62</v>
      </c>
    </row>
    <row r="205" spans="2:23">
      <c r="B205" s="19" t="str">
        <f>IF(' Wniosek-kosztorys'!A80="EDUKACJA",' Wniosek-kosztorys'!G80,"")</f>
        <v/>
      </c>
      <c r="C205" s="19" t="str">
        <f>IF(' Wniosek-kosztorys'!A80="MIESZKALNICTWO",' Wniosek-kosztorys'!G80,"")</f>
        <v/>
      </c>
      <c r="D205" s="19" t="str">
        <f>IF(' Wniosek-kosztorys'!A80="PRACA",' Wniosek-kosztorys'!G80,"")</f>
        <v/>
      </c>
      <c r="E205" s="19" t="str">
        <f>IF(' Wniosek-kosztorys'!A80="ZDROWIE",' Wniosek-kosztorys'!G80,"")</f>
        <v/>
      </c>
      <c r="F205" s="19" t="str">
        <f>IF(' Wniosek-kosztorys'!A80="EDUKACJA",' Wniosek-kosztorys'!H80,"")</f>
        <v/>
      </c>
      <c r="G205" s="19" t="str">
        <f>IF(' Wniosek-kosztorys'!A80="MIESZKALNICTWO",' Wniosek-kosztorys'!H80,"")</f>
        <v/>
      </c>
      <c r="H205" s="19" t="str">
        <f>IF(' Wniosek-kosztorys'!A80="PRACA",' Wniosek-kosztorys'!H80,"")</f>
        <v/>
      </c>
      <c r="I205" s="19" t="str">
        <f>IF(' Wniosek-kosztorys'!A80="ZDROWIE",' Wniosek-kosztorys'!H80,"")</f>
        <v/>
      </c>
      <c r="J205" s="19" t="str">
        <f>IF('Spr.wydatki '!A88="EDUKACJA",'Spr.wydatki '!F88,"")</f>
        <v/>
      </c>
      <c r="K205" s="36" t="str">
        <f>IF('Spr.wydatki '!A88="MIESZKALNICTWO",'Spr.wydatki '!F88,"")</f>
        <v/>
      </c>
      <c r="L205" s="36" t="str">
        <f>IF('Spr.wydatki '!A88="PRACA",'Spr.wydatki '!F88,"")</f>
        <v/>
      </c>
      <c r="M205" s="36" t="str">
        <f>IF('Spr.wydatki '!A88="ZDROWIE",'Spr.wydatki '!F88,"")</f>
        <v/>
      </c>
      <c r="N205" s="36"/>
      <c r="O205" s="36" t="str">
        <f>IF('Spr.wydatki '!A88="MIESZKALNICTWO",'Spr.wydatki '!G88,"")</f>
        <v/>
      </c>
      <c r="P205" s="36" t="str">
        <f>IF('Spr.wydatki '!A88="PRACA",'Spr.wydatki '!G88,"")</f>
        <v/>
      </c>
      <c r="Q205" s="36" t="str">
        <f>IF('Spr.wydatki '!A88="ZDROWIE",'Spr.wydatki '!G88,"")</f>
        <v/>
      </c>
      <c r="R205" s="19" t="b">
        <f>AND(' Wniosek-kosztorys'!A80&gt;"",' Wniosek-kosztorys'!B80&gt;"",' Wniosek-kosztorys'!E80&gt;"",' Wniosek-kosztorys'!I80&gt;0)</f>
        <v>0</v>
      </c>
      <c r="S205" s="19" t="b">
        <f>AND(' Wniosek-kosztorys'!A80="",' Wniosek-kosztorys'!B80="",' Wniosek-kosztorys'!E80="",' Wniosek-kosztorys'!I80=0)</f>
        <v>1</v>
      </c>
      <c r="T205" s="19">
        <f t="shared" si="3"/>
        <v>1</v>
      </c>
      <c r="U205" s="19">
        <f t="shared" si="4"/>
        <v>0</v>
      </c>
      <c r="V205" s="19">
        <f t="shared" si="5"/>
        <v>1</v>
      </c>
      <c r="W205" s="26">
        <v>63</v>
      </c>
    </row>
    <row r="206" spans="2:23">
      <c r="B206" s="19" t="str">
        <f>IF(' Wniosek-kosztorys'!A81="EDUKACJA",' Wniosek-kosztorys'!G81,"")</f>
        <v/>
      </c>
      <c r="C206" s="19" t="str">
        <f>IF(' Wniosek-kosztorys'!A81="MIESZKALNICTWO",' Wniosek-kosztorys'!G81,"")</f>
        <v/>
      </c>
      <c r="D206" s="19" t="str">
        <f>IF(' Wniosek-kosztorys'!A81="PRACA",' Wniosek-kosztorys'!G81,"")</f>
        <v/>
      </c>
      <c r="E206" s="19" t="str">
        <f>IF(' Wniosek-kosztorys'!A81="ZDROWIE",' Wniosek-kosztorys'!G81,"")</f>
        <v/>
      </c>
      <c r="F206" s="19" t="str">
        <f>IF(' Wniosek-kosztorys'!A81="EDUKACJA",' Wniosek-kosztorys'!H81,"")</f>
        <v/>
      </c>
      <c r="G206" s="19" t="str">
        <f>IF(' Wniosek-kosztorys'!A81="MIESZKALNICTWO",' Wniosek-kosztorys'!H81,"")</f>
        <v/>
      </c>
      <c r="H206" s="19" t="str">
        <f>IF(' Wniosek-kosztorys'!A81="PRACA",' Wniosek-kosztorys'!H81,"")</f>
        <v/>
      </c>
      <c r="I206" s="19" t="str">
        <f>IF(' Wniosek-kosztorys'!A81="ZDROWIE",' Wniosek-kosztorys'!H81,"")</f>
        <v/>
      </c>
      <c r="J206" s="19" t="str">
        <f>IF('Spr.wydatki '!A89="EDUKACJA",'Spr.wydatki '!F89,"")</f>
        <v/>
      </c>
      <c r="K206" s="36" t="str">
        <f>IF('Spr.wydatki '!A89="MIESZKALNICTWO",'Spr.wydatki '!F89,"")</f>
        <v/>
      </c>
      <c r="L206" s="36" t="str">
        <f>IF('Spr.wydatki '!A89="PRACA",'Spr.wydatki '!F89,"")</f>
        <v/>
      </c>
      <c r="M206" s="36" t="str">
        <f>IF('Spr.wydatki '!A89="ZDROWIE",'Spr.wydatki '!F89,"")</f>
        <v/>
      </c>
      <c r="N206" s="36"/>
      <c r="O206" s="36" t="str">
        <f>IF('Spr.wydatki '!A89="MIESZKALNICTWO",'Spr.wydatki '!G89,"")</f>
        <v/>
      </c>
      <c r="P206" s="36" t="str">
        <f>IF('Spr.wydatki '!A89="PRACA",'Spr.wydatki '!G89,"")</f>
        <v/>
      </c>
      <c r="Q206" s="36" t="str">
        <f>IF('Spr.wydatki '!A89="ZDROWIE",'Spr.wydatki '!G89,"")</f>
        <v/>
      </c>
      <c r="R206" s="19" t="b">
        <f>AND(' Wniosek-kosztorys'!A81&gt;"",' Wniosek-kosztorys'!B81&gt;"",' Wniosek-kosztorys'!E81&gt;"",' Wniosek-kosztorys'!I81&gt;0)</f>
        <v>0</v>
      </c>
      <c r="S206" s="19" t="b">
        <f>AND(' Wniosek-kosztorys'!A81="",' Wniosek-kosztorys'!B81="",' Wniosek-kosztorys'!E81="",' Wniosek-kosztorys'!I81=0)</f>
        <v>1</v>
      </c>
      <c r="T206" s="19">
        <f t="shared" si="3"/>
        <v>1</v>
      </c>
      <c r="U206" s="19">
        <f t="shared" si="4"/>
        <v>0</v>
      </c>
      <c r="V206" s="19">
        <f t="shared" si="5"/>
        <v>1</v>
      </c>
      <c r="W206" s="26">
        <v>64</v>
      </c>
    </row>
    <row r="207" spans="2:23">
      <c r="B207" s="19" t="str">
        <f>IF(' Wniosek-kosztorys'!A82="EDUKACJA",' Wniosek-kosztorys'!G82,"")</f>
        <v/>
      </c>
      <c r="C207" s="19" t="str">
        <f>IF(' Wniosek-kosztorys'!A82="MIESZKALNICTWO",' Wniosek-kosztorys'!G82,"")</f>
        <v/>
      </c>
      <c r="D207" s="19" t="str">
        <f>IF(' Wniosek-kosztorys'!A82="PRACA",' Wniosek-kosztorys'!G82,"")</f>
        <v/>
      </c>
      <c r="E207" s="19" t="str">
        <f>IF(' Wniosek-kosztorys'!A82="ZDROWIE",' Wniosek-kosztorys'!G82,"")</f>
        <v/>
      </c>
      <c r="F207" s="19" t="str">
        <f>IF(' Wniosek-kosztorys'!A82="EDUKACJA",' Wniosek-kosztorys'!H82,"")</f>
        <v/>
      </c>
      <c r="G207" s="19" t="str">
        <f>IF(' Wniosek-kosztorys'!A82="MIESZKALNICTWO",' Wniosek-kosztorys'!H82,"")</f>
        <v/>
      </c>
      <c r="H207" s="19" t="str">
        <f>IF(' Wniosek-kosztorys'!A82="PRACA",' Wniosek-kosztorys'!H82,"")</f>
        <v/>
      </c>
      <c r="I207" s="19" t="str">
        <f>IF(' Wniosek-kosztorys'!A82="ZDROWIE",' Wniosek-kosztorys'!H82,"")</f>
        <v/>
      </c>
      <c r="J207" s="19" t="str">
        <f>IF('Spr.wydatki '!A90="EDUKACJA",'Spr.wydatki '!F90,"")</f>
        <v/>
      </c>
      <c r="K207" s="36" t="str">
        <f>IF('Spr.wydatki '!A90="MIESZKALNICTWO",'Spr.wydatki '!F90,"")</f>
        <v/>
      </c>
      <c r="L207" s="36" t="str">
        <f>IF('Spr.wydatki '!A90="PRACA",'Spr.wydatki '!F90,"")</f>
        <v/>
      </c>
      <c r="M207" s="36" t="str">
        <f>IF('Spr.wydatki '!A90="ZDROWIE",'Spr.wydatki '!F90,"")</f>
        <v/>
      </c>
      <c r="N207" s="36"/>
      <c r="O207" s="36" t="str">
        <f>IF('Spr.wydatki '!A90="MIESZKALNICTWO",'Spr.wydatki '!G90,"")</f>
        <v/>
      </c>
      <c r="P207" s="36" t="str">
        <f>IF('Spr.wydatki '!A90="PRACA",'Spr.wydatki '!G90,"")</f>
        <v/>
      </c>
      <c r="Q207" s="36" t="str">
        <f>IF('Spr.wydatki '!A90="ZDROWIE",'Spr.wydatki '!G90,"")</f>
        <v/>
      </c>
      <c r="R207" s="19" t="b">
        <f>AND(' Wniosek-kosztorys'!A82&gt;"",' Wniosek-kosztorys'!B82&gt;"",' Wniosek-kosztorys'!E82&gt;"",' Wniosek-kosztorys'!I82&gt;0)</f>
        <v>0</v>
      </c>
      <c r="S207" s="19" t="b">
        <f>AND(' Wniosek-kosztorys'!A82="",' Wniosek-kosztorys'!B82="",' Wniosek-kosztorys'!E82="",' Wniosek-kosztorys'!I82=0)</f>
        <v>1</v>
      </c>
      <c r="T207" s="19">
        <f t="shared" si="3"/>
        <v>1</v>
      </c>
      <c r="U207" s="19">
        <f t="shared" si="4"/>
        <v>0</v>
      </c>
      <c r="V207" s="19">
        <f t="shared" si="5"/>
        <v>1</v>
      </c>
      <c r="W207" s="26">
        <v>65</v>
      </c>
    </row>
    <row r="208" spans="2:23">
      <c r="B208" s="19" t="str">
        <f>IF(' Wniosek-kosztorys'!A83="EDUKACJA",' Wniosek-kosztorys'!G83,"")</f>
        <v/>
      </c>
      <c r="C208" s="19" t="str">
        <f>IF(' Wniosek-kosztorys'!A83="MIESZKALNICTWO",' Wniosek-kosztorys'!G83,"")</f>
        <v/>
      </c>
      <c r="D208" s="19" t="str">
        <f>IF(' Wniosek-kosztorys'!A83="PRACA",' Wniosek-kosztorys'!G83,"")</f>
        <v/>
      </c>
      <c r="E208" s="19" t="str">
        <f>IF(' Wniosek-kosztorys'!A83="ZDROWIE",' Wniosek-kosztorys'!G83,"")</f>
        <v/>
      </c>
      <c r="F208" s="19" t="str">
        <f>IF(' Wniosek-kosztorys'!A83="EDUKACJA",' Wniosek-kosztorys'!H83,"")</f>
        <v/>
      </c>
      <c r="G208" s="19" t="str">
        <f>IF(' Wniosek-kosztorys'!A83="MIESZKALNICTWO",' Wniosek-kosztorys'!H83,"")</f>
        <v/>
      </c>
      <c r="H208" s="19" t="str">
        <f>IF(' Wniosek-kosztorys'!A83="PRACA",' Wniosek-kosztorys'!H83,"")</f>
        <v/>
      </c>
      <c r="I208" s="19" t="str">
        <f>IF(' Wniosek-kosztorys'!A83="ZDROWIE",' Wniosek-kosztorys'!H83,"")</f>
        <v/>
      </c>
      <c r="J208" s="19" t="str">
        <f>IF('Spr.wydatki '!A91="EDUKACJA",'Spr.wydatki '!F91,"")</f>
        <v/>
      </c>
      <c r="K208" s="36" t="str">
        <f>IF('Spr.wydatki '!A91="MIESZKALNICTWO",'Spr.wydatki '!F91,"")</f>
        <v/>
      </c>
      <c r="L208" s="36" t="str">
        <f>IF('Spr.wydatki '!A91="PRACA",'Spr.wydatki '!F91,"")</f>
        <v/>
      </c>
      <c r="M208" s="36" t="str">
        <f>IF('Spr.wydatki '!A91="ZDROWIE",'Spr.wydatki '!F91,"")</f>
        <v/>
      </c>
      <c r="N208" s="36"/>
      <c r="O208" s="36" t="str">
        <f>IF('Spr.wydatki '!A91="MIESZKALNICTWO",'Spr.wydatki '!G91,"")</f>
        <v/>
      </c>
      <c r="P208" s="36" t="str">
        <f>IF('Spr.wydatki '!A91="PRACA",'Spr.wydatki '!G91,"")</f>
        <v/>
      </c>
      <c r="Q208" s="36" t="str">
        <f>IF('Spr.wydatki '!A91="ZDROWIE",'Spr.wydatki '!G91,"")</f>
        <v/>
      </c>
      <c r="R208" s="19" t="b">
        <f>AND(' Wniosek-kosztorys'!A83&gt;"",' Wniosek-kosztorys'!B83&gt;"",' Wniosek-kosztorys'!E83&gt;"",' Wniosek-kosztorys'!I83&gt;0)</f>
        <v>0</v>
      </c>
      <c r="S208" s="19" t="b">
        <f>AND(' Wniosek-kosztorys'!A83="",' Wniosek-kosztorys'!B83="",' Wniosek-kosztorys'!E83="",' Wniosek-kosztorys'!I83=0)</f>
        <v>1</v>
      </c>
      <c r="T208" s="19">
        <f t="shared" ref="T208:T243" si="6">IF(R208=TRUE,0,1)</f>
        <v>1</v>
      </c>
      <c r="U208" s="19">
        <f t="shared" ref="U208:U243" si="7">IF(S208=TRUE,0,1)</f>
        <v>0</v>
      </c>
      <c r="V208" s="19">
        <f t="shared" ref="V208:V243" si="8">SUM(T208:U208)</f>
        <v>1</v>
      </c>
      <c r="W208" s="26">
        <v>66</v>
      </c>
    </row>
    <row r="209" spans="2:23">
      <c r="B209" s="19" t="str">
        <f>IF(' Wniosek-kosztorys'!A84="EDUKACJA",' Wniosek-kosztorys'!G84,"")</f>
        <v/>
      </c>
      <c r="C209" s="19" t="str">
        <f>IF(' Wniosek-kosztorys'!A84="MIESZKALNICTWO",' Wniosek-kosztorys'!G84,"")</f>
        <v/>
      </c>
      <c r="D209" s="19" t="str">
        <f>IF(' Wniosek-kosztorys'!A84="PRACA",' Wniosek-kosztorys'!G84,"")</f>
        <v/>
      </c>
      <c r="E209" s="19" t="str">
        <f>IF(' Wniosek-kosztorys'!A84="ZDROWIE",' Wniosek-kosztorys'!G84,"")</f>
        <v/>
      </c>
      <c r="F209" s="19" t="str">
        <f>IF(' Wniosek-kosztorys'!A84="EDUKACJA",' Wniosek-kosztorys'!H84,"")</f>
        <v/>
      </c>
      <c r="G209" s="19" t="str">
        <f>IF(' Wniosek-kosztorys'!A84="MIESZKALNICTWO",' Wniosek-kosztorys'!H84,"")</f>
        <v/>
      </c>
      <c r="H209" s="19" t="str">
        <f>IF(' Wniosek-kosztorys'!A84="PRACA",' Wniosek-kosztorys'!H84,"")</f>
        <v/>
      </c>
      <c r="I209" s="19" t="str">
        <f>IF(' Wniosek-kosztorys'!A84="ZDROWIE",' Wniosek-kosztorys'!H84,"")</f>
        <v/>
      </c>
      <c r="J209" s="19" t="str">
        <f>IF('Spr.wydatki '!A92="EDUKACJA",'Spr.wydatki '!F92,"")</f>
        <v/>
      </c>
      <c r="K209" s="36" t="str">
        <f>IF('Spr.wydatki '!A92="MIESZKALNICTWO",'Spr.wydatki '!F92,"")</f>
        <v/>
      </c>
      <c r="L209" s="36" t="str">
        <f>IF('Spr.wydatki '!A92="PRACA",'Spr.wydatki '!F92,"")</f>
        <v/>
      </c>
      <c r="M209" s="36" t="str">
        <f>IF('Spr.wydatki '!A92="ZDROWIE",'Spr.wydatki '!F92,"")</f>
        <v/>
      </c>
      <c r="N209" s="36"/>
      <c r="O209" s="36" t="str">
        <f>IF('Spr.wydatki '!A92="MIESZKALNICTWO",'Spr.wydatki '!G92,"")</f>
        <v/>
      </c>
      <c r="P209" s="36" t="str">
        <f>IF('Spr.wydatki '!A92="PRACA",'Spr.wydatki '!G92,"")</f>
        <v/>
      </c>
      <c r="Q209" s="36" t="str">
        <f>IF('Spr.wydatki '!A92="ZDROWIE",'Spr.wydatki '!G92,"")</f>
        <v/>
      </c>
      <c r="R209" s="19" t="b">
        <f>AND(' Wniosek-kosztorys'!A84&gt;"",' Wniosek-kosztorys'!B84&gt;"",' Wniosek-kosztorys'!E84&gt;"",' Wniosek-kosztorys'!I84&gt;0)</f>
        <v>0</v>
      </c>
      <c r="S209" s="19" t="b">
        <f>AND(' Wniosek-kosztorys'!A84="",' Wniosek-kosztorys'!B84="",' Wniosek-kosztorys'!E84="",' Wniosek-kosztorys'!I84=0)</f>
        <v>1</v>
      </c>
      <c r="T209" s="19">
        <f t="shared" si="6"/>
        <v>1</v>
      </c>
      <c r="U209" s="19">
        <f t="shared" si="7"/>
        <v>0</v>
      </c>
      <c r="V209" s="19">
        <f t="shared" si="8"/>
        <v>1</v>
      </c>
      <c r="W209" s="26">
        <v>67</v>
      </c>
    </row>
    <row r="210" spans="2:23">
      <c r="B210" s="19" t="str">
        <f>IF(' Wniosek-kosztorys'!A85="EDUKACJA",' Wniosek-kosztorys'!G85,"")</f>
        <v/>
      </c>
      <c r="C210" s="19" t="str">
        <f>IF(' Wniosek-kosztorys'!A85="MIESZKALNICTWO",' Wniosek-kosztorys'!G85,"")</f>
        <v/>
      </c>
      <c r="D210" s="19" t="str">
        <f>IF(' Wniosek-kosztorys'!A85="PRACA",' Wniosek-kosztorys'!G85,"")</f>
        <v/>
      </c>
      <c r="E210" s="19" t="str">
        <f>IF(' Wniosek-kosztorys'!A85="ZDROWIE",' Wniosek-kosztorys'!G85,"")</f>
        <v/>
      </c>
      <c r="F210" s="19" t="str">
        <f>IF(' Wniosek-kosztorys'!A85="EDUKACJA",' Wniosek-kosztorys'!H85,"")</f>
        <v/>
      </c>
      <c r="G210" s="19" t="str">
        <f>IF(' Wniosek-kosztorys'!A85="MIESZKALNICTWO",' Wniosek-kosztorys'!H85,"")</f>
        <v/>
      </c>
      <c r="H210" s="19" t="str">
        <f>IF(' Wniosek-kosztorys'!A85="PRACA",' Wniosek-kosztorys'!H85,"")</f>
        <v/>
      </c>
      <c r="I210" s="19" t="str">
        <f>IF(' Wniosek-kosztorys'!A85="ZDROWIE",' Wniosek-kosztorys'!H85,"")</f>
        <v/>
      </c>
      <c r="J210" s="19" t="str">
        <f>IF('Spr.wydatki '!A93="EDUKACJA",'Spr.wydatki '!F93,"")</f>
        <v/>
      </c>
      <c r="K210" s="36" t="str">
        <f>IF('Spr.wydatki '!A93="MIESZKALNICTWO",'Spr.wydatki '!F93,"")</f>
        <v/>
      </c>
      <c r="L210" s="36" t="str">
        <f>IF('Spr.wydatki '!A93="PRACA",'Spr.wydatki '!F93,"")</f>
        <v/>
      </c>
      <c r="M210" s="36" t="str">
        <f>IF('Spr.wydatki '!A93="ZDROWIE",'Spr.wydatki '!F93,"")</f>
        <v/>
      </c>
      <c r="N210" s="36"/>
      <c r="O210" s="36" t="str">
        <f>IF('Spr.wydatki '!A93="MIESZKALNICTWO",'Spr.wydatki '!G93,"")</f>
        <v/>
      </c>
      <c r="P210" s="36" t="str">
        <f>IF('Spr.wydatki '!A93="PRACA",'Spr.wydatki '!G93,"")</f>
        <v/>
      </c>
      <c r="Q210" s="36" t="str">
        <f>IF('Spr.wydatki '!A93="ZDROWIE",'Spr.wydatki '!G93,"")</f>
        <v/>
      </c>
      <c r="R210" s="19" t="b">
        <f>AND(' Wniosek-kosztorys'!A85&gt;"",' Wniosek-kosztorys'!B85&gt;"",' Wniosek-kosztorys'!E85&gt;"",' Wniosek-kosztorys'!I85&gt;0)</f>
        <v>0</v>
      </c>
      <c r="S210" s="19" t="b">
        <f>AND(' Wniosek-kosztorys'!A85="",' Wniosek-kosztorys'!B85="",' Wniosek-kosztorys'!E85="",' Wniosek-kosztorys'!I85=0)</f>
        <v>1</v>
      </c>
      <c r="T210" s="19">
        <f t="shared" si="6"/>
        <v>1</v>
      </c>
      <c r="U210" s="19">
        <f t="shared" si="7"/>
        <v>0</v>
      </c>
      <c r="V210" s="19">
        <f t="shared" si="8"/>
        <v>1</v>
      </c>
      <c r="W210" s="26">
        <v>68</v>
      </c>
    </row>
    <row r="211" spans="2:23">
      <c r="B211" s="19" t="str">
        <f>IF(' Wniosek-kosztorys'!A86="EDUKACJA",' Wniosek-kosztorys'!G86,"")</f>
        <v/>
      </c>
      <c r="C211" s="19" t="str">
        <f>IF(' Wniosek-kosztorys'!A86="MIESZKALNICTWO",' Wniosek-kosztorys'!G86,"")</f>
        <v/>
      </c>
      <c r="D211" s="19" t="str">
        <f>IF(' Wniosek-kosztorys'!A86="PRACA",' Wniosek-kosztorys'!G86,"")</f>
        <v/>
      </c>
      <c r="E211" s="19" t="str">
        <f>IF(' Wniosek-kosztorys'!A86="ZDROWIE",' Wniosek-kosztorys'!G86,"")</f>
        <v/>
      </c>
      <c r="F211" s="19" t="str">
        <f>IF(' Wniosek-kosztorys'!A86="EDUKACJA",' Wniosek-kosztorys'!H86,"")</f>
        <v/>
      </c>
      <c r="G211" s="19" t="str">
        <f>IF(' Wniosek-kosztorys'!A86="MIESZKALNICTWO",' Wniosek-kosztorys'!H86,"")</f>
        <v/>
      </c>
      <c r="H211" s="19" t="str">
        <f>IF(' Wniosek-kosztorys'!A86="PRACA",' Wniosek-kosztorys'!H86,"")</f>
        <v/>
      </c>
      <c r="I211" s="19" t="str">
        <f>IF(' Wniosek-kosztorys'!A86="ZDROWIE",' Wniosek-kosztorys'!H86,"")</f>
        <v/>
      </c>
      <c r="J211" s="19" t="str">
        <f>IF('Spr.wydatki '!A94="EDUKACJA",'Spr.wydatki '!F94,"")</f>
        <v/>
      </c>
      <c r="K211" s="36" t="str">
        <f>IF('Spr.wydatki '!A94="MIESZKALNICTWO",'Spr.wydatki '!F94,"")</f>
        <v/>
      </c>
      <c r="L211" s="36" t="str">
        <f>IF('Spr.wydatki '!A94="PRACA",'Spr.wydatki '!F94,"")</f>
        <v/>
      </c>
      <c r="M211" s="36" t="str">
        <f>IF('Spr.wydatki '!A94="ZDROWIE",'Spr.wydatki '!F94,"")</f>
        <v/>
      </c>
      <c r="N211" s="36"/>
      <c r="O211" s="36" t="str">
        <f>IF('Spr.wydatki '!A94="MIESZKALNICTWO",'Spr.wydatki '!G94,"")</f>
        <v/>
      </c>
      <c r="P211" s="36" t="str">
        <f>IF('Spr.wydatki '!A94="PRACA",'Spr.wydatki '!G94,"")</f>
        <v/>
      </c>
      <c r="Q211" s="36" t="str">
        <f>IF('Spr.wydatki '!A94="ZDROWIE",'Spr.wydatki '!G94,"")</f>
        <v/>
      </c>
      <c r="R211" s="19" t="b">
        <f>AND(' Wniosek-kosztorys'!A86&gt;"",' Wniosek-kosztorys'!B86&gt;"",' Wniosek-kosztorys'!E86&gt;"",' Wniosek-kosztorys'!I86&gt;0)</f>
        <v>0</v>
      </c>
      <c r="S211" s="19" t="b">
        <f>AND(' Wniosek-kosztorys'!A86="",' Wniosek-kosztorys'!B86="",' Wniosek-kosztorys'!E86="",' Wniosek-kosztorys'!I86=0)</f>
        <v>1</v>
      </c>
      <c r="T211" s="19">
        <f t="shared" si="6"/>
        <v>1</v>
      </c>
      <c r="U211" s="19">
        <f t="shared" si="7"/>
        <v>0</v>
      </c>
      <c r="V211" s="19">
        <f t="shared" si="8"/>
        <v>1</v>
      </c>
      <c r="W211" s="26">
        <v>69</v>
      </c>
    </row>
    <row r="212" spans="2:23">
      <c r="B212" s="19" t="str">
        <f>IF(' Wniosek-kosztorys'!A87="EDUKACJA",' Wniosek-kosztorys'!G87,"")</f>
        <v/>
      </c>
      <c r="C212" s="19" t="str">
        <f>IF(' Wniosek-kosztorys'!A87="MIESZKALNICTWO",' Wniosek-kosztorys'!G87,"")</f>
        <v/>
      </c>
      <c r="D212" s="19" t="str">
        <f>IF(' Wniosek-kosztorys'!A87="PRACA",' Wniosek-kosztorys'!G87,"")</f>
        <v/>
      </c>
      <c r="E212" s="19" t="str">
        <f>IF(' Wniosek-kosztorys'!A87="ZDROWIE",' Wniosek-kosztorys'!G87,"")</f>
        <v/>
      </c>
      <c r="F212" s="19" t="str">
        <f>IF(' Wniosek-kosztorys'!A87="EDUKACJA",' Wniosek-kosztorys'!H87,"")</f>
        <v/>
      </c>
      <c r="G212" s="19" t="str">
        <f>IF(' Wniosek-kosztorys'!A87="MIESZKALNICTWO",' Wniosek-kosztorys'!H87,"")</f>
        <v/>
      </c>
      <c r="H212" s="19" t="str">
        <f>IF(' Wniosek-kosztorys'!A87="PRACA",' Wniosek-kosztorys'!H87,"")</f>
        <v/>
      </c>
      <c r="I212" s="19" t="str">
        <f>IF(' Wniosek-kosztorys'!A87="ZDROWIE",' Wniosek-kosztorys'!H87,"")</f>
        <v/>
      </c>
      <c r="J212" s="19" t="str">
        <f>IF('Spr.wydatki '!A95="EDUKACJA",'Spr.wydatki '!F95,"")</f>
        <v/>
      </c>
      <c r="K212" s="36" t="str">
        <f>IF('Spr.wydatki '!A95="MIESZKALNICTWO",'Spr.wydatki '!F95,"")</f>
        <v/>
      </c>
      <c r="L212" s="36" t="str">
        <f>IF('Spr.wydatki '!A95="PRACA",'Spr.wydatki '!F95,"")</f>
        <v/>
      </c>
      <c r="M212" s="36" t="str">
        <f>IF('Spr.wydatki '!A95="ZDROWIE",'Spr.wydatki '!F95,"")</f>
        <v/>
      </c>
      <c r="N212" s="36"/>
      <c r="O212" s="36" t="str">
        <f>IF('Spr.wydatki '!A95="MIESZKALNICTWO",'Spr.wydatki '!G95,"")</f>
        <v/>
      </c>
      <c r="P212" s="36" t="str">
        <f>IF('Spr.wydatki '!A95="PRACA",'Spr.wydatki '!G95,"")</f>
        <v/>
      </c>
      <c r="Q212" s="36" t="str">
        <f>IF('Spr.wydatki '!A95="ZDROWIE",'Spr.wydatki '!G95,"")</f>
        <v/>
      </c>
      <c r="R212" s="19" t="b">
        <f>AND(' Wniosek-kosztorys'!A87&gt;"",' Wniosek-kosztorys'!B87&gt;"",' Wniosek-kosztorys'!E87&gt;"",' Wniosek-kosztorys'!I87&gt;0)</f>
        <v>0</v>
      </c>
      <c r="S212" s="19" t="b">
        <f>AND(' Wniosek-kosztorys'!A87="",' Wniosek-kosztorys'!B87="",' Wniosek-kosztorys'!E87="",' Wniosek-kosztorys'!I87=0)</f>
        <v>1</v>
      </c>
      <c r="T212" s="19">
        <f t="shared" si="6"/>
        <v>1</v>
      </c>
      <c r="U212" s="19">
        <f t="shared" si="7"/>
        <v>0</v>
      </c>
      <c r="V212" s="19">
        <f t="shared" si="8"/>
        <v>1</v>
      </c>
      <c r="W212" s="26">
        <v>70</v>
      </c>
    </row>
    <row r="213" spans="2:23">
      <c r="B213" s="19" t="str">
        <f>IF(' Wniosek-kosztorys'!A88="EDUKACJA",' Wniosek-kosztorys'!G88,"")</f>
        <v/>
      </c>
      <c r="C213" s="19" t="str">
        <f>IF(' Wniosek-kosztorys'!A88="MIESZKALNICTWO",' Wniosek-kosztorys'!G88,"")</f>
        <v/>
      </c>
      <c r="D213" s="19" t="str">
        <f>IF(' Wniosek-kosztorys'!A88="PRACA",' Wniosek-kosztorys'!G88,"")</f>
        <v/>
      </c>
      <c r="E213" s="19" t="str">
        <f>IF(' Wniosek-kosztorys'!A88="ZDROWIE",' Wniosek-kosztorys'!G88,"")</f>
        <v/>
      </c>
      <c r="F213" s="19" t="str">
        <f>IF(' Wniosek-kosztorys'!A88="EDUKACJA",' Wniosek-kosztorys'!H88,"")</f>
        <v/>
      </c>
      <c r="G213" s="19" t="str">
        <f>IF(' Wniosek-kosztorys'!A88="MIESZKALNICTWO",' Wniosek-kosztorys'!H88,"")</f>
        <v/>
      </c>
      <c r="H213" s="19" t="str">
        <f>IF(' Wniosek-kosztorys'!A88="PRACA",' Wniosek-kosztorys'!H88,"")</f>
        <v/>
      </c>
      <c r="I213" s="19" t="str">
        <f>IF(' Wniosek-kosztorys'!A88="ZDROWIE",' Wniosek-kosztorys'!H88,"")</f>
        <v/>
      </c>
      <c r="J213" s="19" t="str">
        <f>IF('Spr.wydatki '!A96="EDUKACJA",'Spr.wydatki '!F96,"")</f>
        <v/>
      </c>
      <c r="K213" s="36" t="str">
        <f>IF('Spr.wydatki '!A96="MIESZKALNICTWO",'Spr.wydatki '!F96,"")</f>
        <v/>
      </c>
      <c r="L213" s="36" t="str">
        <f>IF('Spr.wydatki '!A96="PRACA",'Spr.wydatki '!F96,"")</f>
        <v/>
      </c>
      <c r="M213" s="36" t="str">
        <f>IF('Spr.wydatki '!A96="ZDROWIE",'Spr.wydatki '!F96,"")</f>
        <v/>
      </c>
      <c r="N213" s="36"/>
      <c r="O213" s="36" t="str">
        <f>IF('Spr.wydatki '!A96="MIESZKALNICTWO",'Spr.wydatki '!G96,"")</f>
        <v/>
      </c>
      <c r="P213" s="36" t="str">
        <f>IF('Spr.wydatki '!A96="PRACA",'Spr.wydatki '!G96,"")</f>
        <v/>
      </c>
      <c r="Q213" s="36" t="str">
        <f>IF('Spr.wydatki '!A96="ZDROWIE",'Spr.wydatki '!G96,"")</f>
        <v/>
      </c>
      <c r="R213" s="19" t="b">
        <f>AND(' Wniosek-kosztorys'!A88&gt;"",' Wniosek-kosztorys'!B88&gt;"",' Wniosek-kosztorys'!E88&gt;"",' Wniosek-kosztorys'!I88&gt;0)</f>
        <v>0</v>
      </c>
      <c r="S213" s="19" t="b">
        <f>AND(' Wniosek-kosztorys'!A88="",' Wniosek-kosztorys'!B88="",' Wniosek-kosztorys'!E88="",' Wniosek-kosztorys'!I88=0)</f>
        <v>1</v>
      </c>
      <c r="T213" s="19">
        <f t="shared" si="6"/>
        <v>1</v>
      </c>
      <c r="U213" s="19">
        <f t="shared" si="7"/>
        <v>0</v>
      </c>
      <c r="V213" s="19">
        <f t="shared" si="8"/>
        <v>1</v>
      </c>
      <c r="W213" s="26">
        <v>71</v>
      </c>
    </row>
    <row r="214" spans="2:23">
      <c r="B214" s="19" t="str">
        <f>IF(' Wniosek-kosztorys'!A89="EDUKACJA",' Wniosek-kosztorys'!G89,"")</f>
        <v/>
      </c>
      <c r="C214" s="19" t="str">
        <f>IF(' Wniosek-kosztorys'!A89="MIESZKALNICTWO",' Wniosek-kosztorys'!G89,"")</f>
        <v/>
      </c>
      <c r="D214" s="19" t="str">
        <f>IF(' Wniosek-kosztorys'!A89="PRACA",' Wniosek-kosztorys'!G89,"")</f>
        <v/>
      </c>
      <c r="E214" s="19" t="str">
        <f>IF(' Wniosek-kosztorys'!A89="ZDROWIE",' Wniosek-kosztorys'!G89,"")</f>
        <v/>
      </c>
      <c r="F214" s="19" t="str">
        <f>IF(' Wniosek-kosztorys'!A89="EDUKACJA",' Wniosek-kosztorys'!H89,"")</f>
        <v/>
      </c>
      <c r="G214" s="19" t="str">
        <f>IF(' Wniosek-kosztorys'!A89="MIESZKALNICTWO",' Wniosek-kosztorys'!H89,"")</f>
        <v/>
      </c>
      <c r="H214" s="19" t="str">
        <f>IF(' Wniosek-kosztorys'!A89="PRACA",' Wniosek-kosztorys'!H89,"")</f>
        <v/>
      </c>
      <c r="I214" s="19" t="str">
        <f>IF(' Wniosek-kosztorys'!A89="ZDROWIE",' Wniosek-kosztorys'!H89,"")</f>
        <v/>
      </c>
      <c r="J214" s="19" t="str">
        <f>IF('Spr.wydatki '!A97="EDUKACJA",'Spr.wydatki '!F97,"")</f>
        <v/>
      </c>
      <c r="K214" s="36" t="str">
        <f>IF('Spr.wydatki '!A97="MIESZKALNICTWO",'Spr.wydatki '!F97,"")</f>
        <v/>
      </c>
      <c r="L214" s="36" t="str">
        <f>IF('Spr.wydatki '!A97="PRACA",'Spr.wydatki '!F97,"")</f>
        <v/>
      </c>
      <c r="M214" s="36" t="str">
        <f>IF('Spr.wydatki '!A97="ZDROWIE",'Spr.wydatki '!F97,"")</f>
        <v/>
      </c>
      <c r="N214" s="36"/>
      <c r="O214" s="36" t="str">
        <f>IF('Spr.wydatki '!A97="MIESZKALNICTWO",'Spr.wydatki '!G97,"")</f>
        <v/>
      </c>
      <c r="P214" s="36" t="str">
        <f>IF('Spr.wydatki '!A97="PRACA",'Spr.wydatki '!G97,"")</f>
        <v/>
      </c>
      <c r="Q214" s="36" t="str">
        <f>IF('Spr.wydatki '!A97="ZDROWIE",'Spr.wydatki '!G97,"")</f>
        <v/>
      </c>
      <c r="R214" s="19" t="b">
        <f>AND(' Wniosek-kosztorys'!A89&gt;"",' Wniosek-kosztorys'!B89&gt;"",' Wniosek-kosztorys'!E89&gt;"",' Wniosek-kosztorys'!I89&gt;0)</f>
        <v>0</v>
      </c>
      <c r="S214" s="19" t="b">
        <f>AND(' Wniosek-kosztorys'!A89="",' Wniosek-kosztorys'!B89="",' Wniosek-kosztorys'!E89="",' Wniosek-kosztorys'!I89=0)</f>
        <v>1</v>
      </c>
      <c r="T214" s="19">
        <f t="shared" si="6"/>
        <v>1</v>
      </c>
      <c r="U214" s="19">
        <f t="shared" si="7"/>
        <v>0</v>
      </c>
      <c r="V214" s="19">
        <f t="shared" si="8"/>
        <v>1</v>
      </c>
      <c r="W214" s="26">
        <v>72</v>
      </c>
    </row>
    <row r="215" spans="2:23">
      <c r="B215" s="19" t="str">
        <f>IF(' Wniosek-kosztorys'!A90="EDUKACJA",' Wniosek-kosztorys'!G90,"")</f>
        <v/>
      </c>
      <c r="C215" s="19" t="str">
        <f>IF(' Wniosek-kosztorys'!A90="MIESZKALNICTWO",' Wniosek-kosztorys'!G90,"")</f>
        <v/>
      </c>
      <c r="D215" s="19" t="str">
        <f>IF(' Wniosek-kosztorys'!A90="PRACA",' Wniosek-kosztorys'!G90,"")</f>
        <v/>
      </c>
      <c r="E215" s="19" t="str">
        <f>IF(' Wniosek-kosztorys'!A90="ZDROWIE",' Wniosek-kosztorys'!G90,"")</f>
        <v/>
      </c>
      <c r="F215" s="19" t="str">
        <f>IF(' Wniosek-kosztorys'!A90="EDUKACJA",' Wniosek-kosztorys'!H90,"")</f>
        <v/>
      </c>
      <c r="G215" s="19" t="str">
        <f>IF(' Wniosek-kosztorys'!A90="MIESZKALNICTWO",' Wniosek-kosztorys'!H90,"")</f>
        <v/>
      </c>
      <c r="H215" s="19" t="str">
        <f>IF(' Wniosek-kosztorys'!A90="PRACA",' Wniosek-kosztorys'!H90,"")</f>
        <v/>
      </c>
      <c r="I215" s="19" t="str">
        <f>IF(' Wniosek-kosztorys'!A90="ZDROWIE",' Wniosek-kosztorys'!H90,"")</f>
        <v/>
      </c>
      <c r="J215" s="19" t="str">
        <f>IF('Spr.wydatki '!A98="EDUKACJA",'Spr.wydatki '!F98,"")</f>
        <v/>
      </c>
      <c r="K215" s="36" t="str">
        <f>IF('Spr.wydatki '!A98="MIESZKALNICTWO",'Spr.wydatki '!F98,"")</f>
        <v/>
      </c>
      <c r="L215" s="36" t="str">
        <f>IF('Spr.wydatki '!A98="PRACA",'Spr.wydatki '!F98,"")</f>
        <v/>
      </c>
      <c r="M215" s="36" t="str">
        <f>IF('Spr.wydatki '!A98="ZDROWIE",'Spr.wydatki '!F98,"")</f>
        <v/>
      </c>
      <c r="N215" s="36"/>
      <c r="O215" s="36" t="str">
        <f>IF('Spr.wydatki '!A98="MIESZKALNICTWO",'Spr.wydatki '!G98,"")</f>
        <v/>
      </c>
      <c r="P215" s="36" t="str">
        <f>IF('Spr.wydatki '!A98="PRACA",'Spr.wydatki '!G98,"")</f>
        <v/>
      </c>
      <c r="Q215" s="36" t="str">
        <f>IF('Spr.wydatki '!A98="ZDROWIE",'Spr.wydatki '!G98,"")</f>
        <v/>
      </c>
      <c r="R215" s="19" t="b">
        <f>AND(' Wniosek-kosztorys'!A90&gt;"",' Wniosek-kosztorys'!B90&gt;"",' Wniosek-kosztorys'!E90&gt;"",' Wniosek-kosztorys'!I90&gt;0)</f>
        <v>0</v>
      </c>
      <c r="S215" s="19" t="b">
        <f>AND(' Wniosek-kosztorys'!A90="",' Wniosek-kosztorys'!B90="",' Wniosek-kosztorys'!E90="",' Wniosek-kosztorys'!I90=0)</f>
        <v>1</v>
      </c>
      <c r="T215" s="19">
        <f t="shared" si="6"/>
        <v>1</v>
      </c>
      <c r="U215" s="19">
        <f t="shared" si="7"/>
        <v>0</v>
      </c>
      <c r="V215" s="19">
        <f t="shared" si="8"/>
        <v>1</v>
      </c>
      <c r="W215" s="26">
        <v>73</v>
      </c>
    </row>
    <row r="216" spans="2:23">
      <c r="B216" s="19" t="str">
        <f>IF(' Wniosek-kosztorys'!A91="EDUKACJA",' Wniosek-kosztorys'!G91,"")</f>
        <v/>
      </c>
      <c r="C216" s="19" t="str">
        <f>IF(' Wniosek-kosztorys'!A91="MIESZKALNICTWO",' Wniosek-kosztorys'!G91,"")</f>
        <v/>
      </c>
      <c r="D216" s="19" t="str">
        <f>IF(' Wniosek-kosztorys'!A91="PRACA",' Wniosek-kosztorys'!G91,"")</f>
        <v/>
      </c>
      <c r="E216" s="19" t="str">
        <f>IF(' Wniosek-kosztorys'!A91="ZDROWIE",' Wniosek-kosztorys'!G91,"")</f>
        <v/>
      </c>
      <c r="F216" s="19" t="str">
        <f>IF(' Wniosek-kosztorys'!A91="EDUKACJA",' Wniosek-kosztorys'!H91,"")</f>
        <v/>
      </c>
      <c r="G216" s="19" t="str">
        <f>IF(' Wniosek-kosztorys'!A91="MIESZKALNICTWO",' Wniosek-kosztorys'!H91,"")</f>
        <v/>
      </c>
      <c r="H216" s="19" t="str">
        <f>IF(' Wniosek-kosztorys'!A91="PRACA",' Wniosek-kosztorys'!H91,"")</f>
        <v/>
      </c>
      <c r="I216" s="19" t="str">
        <f>IF(' Wniosek-kosztorys'!A91="ZDROWIE",' Wniosek-kosztorys'!H91,"")</f>
        <v/>
      </c>
      <c r="J216" s="19" t="str">
        <f>IF('Spr.wydatki '!A99="EDUKACJA",'Spr.wydatki '!F99,"")</f>
        <v/>
      </c>
      <c r="K216" s="36" t="str">
        <f>IF('Spr.wydatki '!A99="MIESZKALNICTWO",'Spr.wydatki '!F99,"")</f>
        <v/>
      </c>
      <c r="L216" s="36" t="str">
        <f>IF('Spr.wydatki '!A99="PRACA",'Spr.wydatki '!F99,"")</f>
        <v/>
      </c>
      <c r="M216" s="36" t="str">
        <f>IF('Spr.wydatki '!A99="ZDROWIE",'Spr.wydatki '!F99,"")</f>
        <v/>
      </c>
      <c r="N216" s="36"/>
      <c r="O216" s="36" t="str">
        <f>IF('Spr.wydatki '!A99="MIESZKALNICTWO",'Spr.wydatki '!G99,"")</f>
        <v/>
      </c>
      <c r="P216" s="36" t="str">
        <f>IF('Spr.wydatki '!A99="PRACA",'Spr.wydatki '!G99,"")</f>
        <v/>
      </c>
      <c r="Q216" s="36" t="str">
        <f>IF('Spr.wydatki '!A99="ZDROWIE",'Spr.wydatki '!G99,"")</f>
        <v/>
      </c>
      <c r="R216" s="19" t="b">
        <f>AND(' Wniosek-kosztorys'!A91&gt;"",' Wniosek-kosztorys'!B91&gt;"",' Wniosek-kosztorys'!E91&gt;"",' Wniosek-kosztorys'!I91&gt;0)</f>
        <v>0</v>
      </c>
      <c r="S216" s="19" t="b">
        <f>AND(' Wniosek-kosztorys'!A91="",' Wniosek-kosztorys'!B91="",' Wniosek-kosztorys'!E91="",' Wniosek-kosztorys'!I91=0)</f>
        <v>1</v>
      </c>
      <c r="T216" s="19">
        <f t="shared" si="6"/>
        <v>1</v>
      </c>
      <c r="U216" s="19">
        <f t="shared" si="7"/>
        <v>0</v>
      </c>
      <c r="V216" s="19">
        <f t="shared" si="8"/>
        <v>1</v>
      </c>
      <c r="W216" s="26">
        <v>74</v>
      </c>
    </row>
    <row r="217" spans="2:23">
      <c r="B217" s="19" t="str">
        <f>IF(' Wniosek-kosztorys'!A92="EDUKACJA",' Wniosek-kosztorys'!G92,"")</f>
        <v/>
      </c>
      <c r="C217" s="19" t="str">
        <f>IF(' Wniosek-kosztorys'!A92="MIESZKALNICTWO",' Wniosek-kosztorys'!G92,"")</f>
        <v/>
      </c>
      <c r="D217" s="19" t="str">
        <f>IF(' Wniosek-kosztorys'!A92="PRACA",' Wniosek-kosztorys'!G92,"")</f>
        <v/>
      </c>
      <c r="E217" s="19" t="str">
        <f>IF(' Wniosek-kosztorys'!A92="ZDROWIE",' Wniosek-kosztorys'!G92,"")</f>
        <v/>
      </c>
      <c r="F217" s="19" t="str">
        <f>IF(' Wniosek-kosztorys'!A92="EDUKACJA",' Wniosek-kosztorys'!H92,"")</f>
        <v/>
      </c>
      <c r="G217" s="19" t="str">
        <f>IF(' Wniosek-kosztorys'!A92="MIESZKALNICTWO",' Wniosek-kosztorys'!H92,"")</f>
        <v/>
      </c>
      <c r="H217" s="19" t="str">
        <f>IF(' Wniosek-kosztorys'!A92="PRACA",' Wniosek-kosztorys'!H92,"")</f>
        <v/>
      </c>
      <c r="I217" s="19" t="str">
        <f>IF(' Wniosek-kosztorys'!A92="ZDROWIE",' Wniosek-kosztorys'!H92,"")</f>
        <v/>
      </c>
      <c r="J217" s="19" t="str">
        <f>IF('Spr.wydatki '!A100="EDUKACJA",'Spr.wydatki '!F100,"")</f>
        <v/>
      </c>
      <c r="K217" s="36" t="str">
        <f>IF('Spr.wydatki '!A100="MIESZKALNICTWO",'Spr.wydatki '!F100,"")</f>
        <v/>
      </c>
      <c r="L217" s="36" t="str">
        <f>IF('Spr.wydatki '!A100="PRACA",'Spr.wydatki '!F100,"")</f>
        <v/>
      </c>
      <c r="M217" s="36" t="str">
        <f>IF('Spr.wydatki '!A100="ZDROWIE",'Spr.wydatki '!F100,"")</f>
        <v/>
      </c>
      <c r="N217" s="36"/>
      <c r="O217" s="36" t="str">
        <f>IF('Spr.wydatki '!A100="MIESZKALNICTWO",'Spr.wydatki '!G100,"")</f>
        <v/>
      </c>
      <c r="P217" s="36" t="str">
        <f>IF('Spr.wydatki '!A100="PRACA",'Spr.wydatki '!G100,"")</f>
        <v/>
      </c>
      <c r="Q217" s="36" t="str">
        <f>IF('Spr.wydatki '!A100="ZDROWIE",'Spr.wydatki '!G100,"")</f>
        <v/>
      </c>
      <c r="R217" s="19" t="b">
        <f>AND(' Wniosek-kosztorys'!A92&gt;"",' Wniosek-kosztorys'!B92&gt;"",' Wniosek-kosztorys'!E92&gt;"",' Wniosek-kosztorys'!I92&gt;0)</f>
        <v>0</v>
      </c>
      <c r="S217" s="19" t="b">
        <f>AND(' Wniosek-kosztorys'!A92="",' Wniosek-kosztorys'!B92="",' Wniosek-kosztorys'!E92="",' Wniosek-kosztorys'!I92=0)</f>
        <v>1</v>
      </c>
      <c r="T217" s="19">
        <f t="shared" si="6"/>
        <v>1</v>
      </c>
      <c r="U217" s="19">
        <f t="shared" si="7"/>
        <v>0</v>
      </c>
      <c r="V217" s="19">
        <f t="shared" si="8"/>
        <v>1</v>
      </c>
      <c r="W217" s="26">
        <v>75</v>
      </c>
    </row>
    <row r="218" spans="2:23">
      <c r="B218" s="19" t="str">
        <f>IF(' Wniosek-kosztorys'!A93="EDUKACJA",' Wniosek-kosztorys'!G93,"")</f>
        <v/>
      </c>
      <c r="C218" s="19" t="str">
        <f>IF(' Wniosek-kosztorys'!A93="MIESZKALNICTWO",' Wniosek-kosztorys'!G93,"")</f>
        <v/>
      </c>
      <c r="D218" s="19" t="str">
        <f>IF(' Wniosek-kosztorys'!A93="PRACA",' Wniosek-kosztorys'!G93,"")</f>
        <v/>
      </c>
      <c r="E218" s="19" t="str">
        <f>IF(' Wniosek-kosztorys'!A93="ZDROWIE",' Wniosek-kosztorys'!G93,"")</f>
        <v/>
      </c>
      <c r="F218" s="19" t="str">
        <f>IF(' Wniosek-kosztorys'!A93="EDUKACJA",' Wniosek-kosztorys'!H93,"")</f>
        <v/>
      </c>
      <c r="G218" s="19" t="str">
        <f>IF(' Wniosek-kosztorys'!A93="MIESZKALNICTWO",' Wniosek-kosztorys'!H93,"")</f>
        <v/>
      </c>
      <c r="H218" s="19" t="str">
        <f>IF(' Wniosek-kosztorys'!A93="PRACA",' Wniosek-kosztorys'!H93,"")</f>
        <v/>
      </c>
      <c r="I218" s="19" t="str">
        <f>IF(' Wniosek-kosztorys'!A93="ZDROWIE",' Wniosek-kosztorys'!H93,"")</f>
        <v/>
      </c>
      <c r="J218" s="19" t="str">
        <f>IF('Spr.wydatki '!A101="EDUKACJA",'Spr.wydatki '!F101,"")</f>
        <v/>
      </c>
      <c r="K218" s="36" t="str">
        <f>IF('Spr.wydatki '!A101="MIESZKALNICTWO",'Spr.wydatki '!F101,"")</f>
        <v/>
      </c>
      <c r="L218" s="36" t="str">
        <f>IF('Spr.wydatki '!A101="PRACA",'Spr.wydatki '!F101,"")</f>
        <v/>
      </c>
      <c r="M218" s="36" t="str">
        <f>IF('Spr.wydatki '!A101="ZDROWIE",'Spr.wydatki '!F101,"")</f>
        <v/>
      </c>
      <c r="N218" s="36"/>
      <c r="O218" s="36" t="str">
        <f>IF('Spr.wydatki '!A101="MIESZKALNICTWO",'Spr.wydatki '!G101,"")</f>
        <v/>
      </c>
      <c r="P218" s="36" t="str">
        <f>IF('Spr.wydatki '!A101="PRACA",'Spr.wydatki '!G101,"")</f>
        <v/>
      </c>
      <c r="Q218" s="36" t="str">
        <f>IF('Spr.wydatki '!A101="ZDROWIE",'Spr.wydatki '!G101,"")</f>
        <v/>
      </c>
      <c r="R218" s="19" t="b">
        <f>AND(' Wniosek-kosztorys'!A93&gt;"",' Wniosek-kosztorys'!B93&gt;"",' Wniosek-kosztorys'!E93&gt;"",' Wniosek-kosztorys'!I93&gt;0)</f>
        <v>0</v>
      </c>
      <c r="S218" s="19" t="b">
        <f>AND(' Wniosek-kosztorys'!A93="",' Wniosek-kosztorys'!B93="",' Wniosek-kosztorys'!E93="",' Wniosek-kosztorys'!I93=0)</f>
        <v>1</v>
      </c>
      <c r="T218" s="19">
        <f t="shared" si="6"/>
        <v>1</v>
      </c>
      <c r="U218" s="19">
        <f t="shared" si="7"/>
        <v>0</v>
      </c>
      <c r="V218" s="19">
        <f t="shared" si="8"/>
        <v>1</v>
      </c>
      <c r="W218" s="26">
        <v>76</v>
      </c>
    </row>
    <row r="219" spans="2:23">
      <c r="B219" s="19" t="str">
        <f>IF(' Wniosek-kosztorys'!A94="EDUKACJA",' Wniosek-kosztorys'!G94,"")</f>
        <v/>
      </c>
      <c r="C219" s="19" t="str">
        <f>IF(' Wniosek-kosztorys'!A94="MIESZKALNICTWO",' Wniosek-kosztorys'!G94,"")</f>
        <v/>
      </c>
      <c r="D219" s="19" t="str">
        <f>IF(' Wniosek-kosztorys'!A94="PRACA",' Wniosek-kosztorys'!G94,"")</f>
        <v/>
      </c>
      <c r="E219" s="19" t="str">
        <f>IF(' Wniosek-kosztorys'!A94="ZDROWIE",' Wniosek-kosztorys'!G94,"")</f>
        <v/>
      </c>
      <c r="F219" s="19" t="str">
        <f>IF(' Wniosek-kosztorys'!A94="EDUKACJA",' Wniosek-kosztorys'!H94,"")</f>
        <v/>
      </c>
      <c r="G219" s="19" t="str">
        <f>IF(' Wniosek-kosztorys'!A94="MIESZKALNICTWO",' Wniosek-kosztorys'!H94,"")</f>
        <v/>
      </c>
      <c r="H219" s="19" t="str">
        <f>IF(' Wniosek-kosztorys'!A94="PRACA",' Wniosek-kosztorys'!H94,"")</f>
        <v/>
      </c>
      <c r="I219" s="19" t="str">
        <f>IF(' Wniosek-kosztorys'!A94="ZDROWIE",' Wniosek-kosztorys'!H94,"")</f>
        <v/>
      </c>
      <c r="J219" s="19" t="str">
        <f>IF('Spr.wydatki '!A102="EDUKACJA",'Spr.wydatki '!F102,"")</f>
        <v/>
      </c>
      <c r="K219" s="36" t="str">
        <f>IF('Spr.wydatki '!A102="MIESZKALNICTWO",'Spr.wydatki '!F102,"")</f>
        <v/>
      </c>
      <c r="L219" s="36" t="str">
        <f>IF('Spr.wydatki '!A102="PRACA",'Spr.wydatki '!F102,"")</f>
        <v/>
      </c>
      <c r="M219" s="36" t="str">
        <f>IF('Spr.wydatki '!A102="ZDROWIE",'Spr.wydatki '!F102,"")</f>
        <v/>
      </c>
      <c r="N219" s="36"/>
      <c r="O219" s="36" t="str">
        <f>IF('Spr.wydatki '!A102="MIESZKALNICTWO",'Spr.wydatki '!G102,"")</f>
        <v/>
      </c>
      <c r="P219" s="36" t="str">
        <f>IF('Spr.wydatki '!A102="PRACA",'Spr.wydatki '!G102,"")</f>
        <v/>
      </c>
      <c r="Q219" s="36" t="str">
        <f>IF('Spr.wydatki '!A102="ZDROWIE",'Spr.wydatki '!G102,"")</f>
        <v/>
      </c>
      <c r="R219" s="19" t="b">
        <f>AND(' Wniosek-kosztorys'!A94&gt;"",' Wniosek-kosztorys'!B94&gt;"",' Wniosek-kosztorys'!E94&gt;"",' Wniosek-kosztorys'!I94&gt;0)</f>
        <v>0</v>
      </c>
      <c r="S219" s="19" t="b">
        <f>AND(' Wniosek-kosztorys'!A94="",' Wniosek-kosztorys'!B94="",' Wniosek-kosztorys'!E94="",' Wniosek-kosztorys'!I94=0)</f>
        <v>1</v>
      </c>
      <c r="T219" s="19">
        <f t="shared" si="6"/>
        <v>1</v>
      </c>
      <c r="U219" s="19">
        <f t="shared" si="7"/>
        <v>0</v>
      </c>
      <c r="V219" s="19">
        <f t="shared" si="8"/>
        <v>1</v>
      </c>
      <c r="W219" s="26">
        <v>77</v>
      </c>
    </row>
    <row r="220" spans="2:23">
      <c r="B220" s="19" t="str">
        <f>IF(' Wniosek-kosztorys'!A95="EDUKACJA",' Wniosek-kosztorys'!G95,"")</f>
        <v/>
      </c>
      <c r="C220" s="19" t="str">
        <f>IF(' Wniosek-kosztorys'!A95="MIESZKALNICTWO",' Wniosek-kosztorys'!G95,"")</f>
        <v/>
      </c>
      <c r="D220" s="19" t="str">
        <f>IF(' Wniosek-kosztorys'!A95="PRACA",' Wniosek-kosztorys'!G95,"")</f>
        <v/>
      </c>
      <c r="E220" s="19" t="str">
        <f>IF(' Wniosek-kosztorys'!A95="ZDROWIE",' Wniosek-kosztorys'!G95,"")</f>
        <v/>
      </c>
      <c r="F220" s="19" t="str">
        <f>IF(' Wniosek-kosztorys'!A95="EDUKACJA",' Wniosek-kosztorys'!H95,"")</f>
        <v/>
      </c>
      <c r="G220" s="19" t="str">
        <f>IF(' Wniosek-kosztorys'!A95="MIESZKALNICTWO",' Wniosek-kosztorys'!H95,"")</f>
        <v/>
      </c>
      <c r="H220" s="19" t="str">
        <f>IF(' Wniosek-kosztorys'!A95="PRACA",' Wniosek-kosztorys'!H95,"")</f>
        <v/>
      </c>
      <c r="I220" s="19" t="str">
        <f>IF(' Wniosek-kosztorys'!A95="ZDROWIE",' Wniosek-kosztorys'!H95,"")</f>
        <v/>
      </c>
      <c r="J220" s="19" t="str">
        <f>IF('Spr.wydatki '!A103="EDUKACJA",'Spr.wydatki '!F103,"")</f>
        <v/>
      </c>
      <c r="K220" s="36" t="str">
        <f>IF('Spr.wydatki '!A103="MIESZKALNICTWO",'Spr.wydatki '!F103,"")</f>
        <v/>
      </c>
      <c r="L220" s="36" t="str">
        <f>IF('Spr.wydatki '!A103="PRACA",'Spr.wydatki '!F103,"")</f>
        <v/>
      </c>
      <c r="M220" s="36" t="str">
        <f>IF('Spr.wydatki '!A103="ZDROWIE",'Spr.wydatki '!F103,"")</f>
        <v/>
      </c>
      <c r="N220" s="36"/>
      <c r="O220" s="36" t="str">
        <f>IF('Spr.wydatki '!A103="MIESZKALNICTWO",'Spr.wydatki '!G103,"")</f>
        <v/>
      </c>
      <c r="P220" s="36" t="str">
        <f>IF('Spr.wydatki '!A103="PRACA",'Spr.wydatki '!G103,"")</f>
        <v/>
      </c>
      <c r="Q220" s="36" t="str">
        <f>IF('Spr.wydatki '!A103="ZDROWIE",'Spr.wydatki '!G103,"")</f>
        <v/>
      </c>
      <c r="R220" s="19" t="b">
        <f>AND(' Wniosek-kosztorys'!A95&gt;"",' Wniosek-kosztorys'!B95&gt;"",' Wniosek-kosztorys'!E95&gt;"",' Wniosek-kosztorys'!I95&gt;0)</f>
        <v>0</v>
      </c>
      <c r="S220" s="19" t="b">
        <f>AND(' Wniosek-kosztorys'!A95="",' Wniosek-kosztorys'!B95="",' Wniosek-kosztorys'!E95="",' Wniosek-kosztorys'!I95=0)</f>
        <v>1</v>
      </c>
      <c r="T220" s="19">
        <f t="shared" si="6"/>
        <v>1</v>
      </c>
      <c r="U220" s="19">
        <f t="shared" si="7"/>
        <v>0</v>
      </c>
      <c r="V220" s="19">
        <f t="shared" si="8"/>
        <v>1</v>
      </c>
      <c r="W220" s="26">
        <v>78</v>
      </c>
    </row>
    <row r="221" spans="2:23">
      <c r="B221" s="19" t="str">
        <f>IF(' Wniosek-kosztorys'!A96="EDUKACJA",' Wniosek-kosztorys'!G96,"")</f>
        <v/>
      </c>
      <c r="C221" s="19" t="str">
        <f>IF(' Wniosek-kosztorys'!A96="MIESZKALNICTWO",' Wniosek-kosztorys'!G96,"")</f>
        <v/>
      </c>
      <c r="D221" s="19" t="str">
        <f>IF(' Wniosek-kosztorys'!A96="PRACA",' Wniosek-kosztorys'!G96,"")</f>
        <v/>
      </c>
      <c r="E221" s="19" t="str">
        <f>IF(' Wniosek-kosztorys'!A96="ZDROWIE",' Wniosek-kosztorys'!G96,"")</f>
        <v/>
      </c>
      <c r="F221" s="19" t="str">
        <f>IF(' Wniosek-kosztorys'!A96="EDUKACJA",' Wniosek-kosztorys'!H96,"")</f>
        <v/>
      </c>
      <c r="G221" s="19" t="str">
        <f>IF(' Wniosek-kosztorys'!A96="MIESZKALNICTWO",' Wniosek-kosztorys'!H96,"")</f>
        <v/>
      </c>
      <c r="H221" s="19" t="str">
        <f>IF(' Wniosek-kosztorys'!A96="PRACA",' Wniosek-kosztorys'!H96,"")</f>
        <v/>
      </c>
      <c r="I221" s="19" t="str">
        <f>IF(' Wniosek-kosztorys'!A96="ZDROWIE",' Wniosek-kosztorys'!H96,"")</f>
        <v/>
      </c>
      <c r="J221" s="19" t="str">
        <f>IF('Spr.wydatki '!A104="EDUKACJA",'Spr.wydatki '!F104,"")</f>
        <v/>
      </c>
      <c r="K221" s="36" t="str">
        <f>IF('Spr.wydatki '!A104="MIESZKALNICTWO",'Spr.wydatki '!F104,"")</f>
        <v/>
      </c>
      <c r="L221" s="36" t="str">
        <f>IF('Spr.wydatki '!A104="PRACA",'Spr.wydatki '!F104,"")</f>
        <v/>
      </c>
      <c r="M221" s="36" t="str">
        <f>IF('Spr.wydatki '!A104="ZDROWIE",'Spr.wydatki '!F104,"")</f>
        <v/>
      </c>
      <c r="N221" s="36"/>
      <c r="O221" s="36" t="str">
        <f>IF('Spr.wydatki '!A104="MIESZKALNICTWO",'Spr.wydatki '!G104,"")</f>
        <v/>
      </c>
      <c r="P221" s="36" t="str">
        <f>IF('Spr.wydatki '!A104="PRACA",'Spr.wydatki '!G104,"")</f>
        <v/>
      </c>
      <c r="Q221" s="36" t="str">
        <f>IF('Spr.wydatki '!A104="ZDROWIE",'Spr.wydatki '!G104,"")</f>
        <v/>
      </c>
      <c r="R221" s="19" t="b">
        <f>AND(' Wniosek-kosztorys'!A96&gt;"",' Wniosek-kosztorys'!B96&gt;"",' Wniosek-kosztorys'!E96&gt;"",' Wniosek-kosztorys'!I96&gt;0)</f>
        <v>0</v>
      </c>
      <c r="S221" s="19" t="b">
        <f>AND(' Wniosek-kosztorys'!A96="",' Wniosek-kosztorys'!B96="",' Wniosek-kosztorys'!E96="",' Wniosek-kosztorys'!I96=0)</f>
        <v>1</v>
      </c>
      <c r="T221" s="19">
        <f t="shared" si="6"/>
        <v>1</v>
      </c>
      <c r="U221" s="19">
        <f t="shared" si="7"/>
        <v>0</v>
      </c>
      <c r="V221" s="19">
        <f t="shared" si="8"/>
        <v>1</v>
      </c>
      <c r="W221" s="26">
        <v>79</v>
      </c>
    </row>
    <row r="222" spans="2:23">
      <c r="B222" s="19" t="str">
        <f>IF(' Wniosek-kosztorys'!A97="EDUKACJA",' Wniosek-kosztorys'!G97,"")</f>
        <v/>
      </c>
      <c r="C222" s="19" t="str">
        <f>IF(' Wniosek-kosztorys'!A97="MIESZKALNICTWO",' Wniosek-kosztorys'!G97,"")</f>
        <v/>
      </c>
      <c r="D222" s="19" t="str">
        <f>IF(' Wniosek-kosztorys'!A97="PRACA",' Wniosek-kosztorys'!G97,"")</f>
        <v/>
      </c>
      <c r="E222" s="19" t="str">
        <f>IF(' Wniosek-kosztorys'!A97="ZDROWIE",' Wniosek-kosztorys'!G97,"")</f>
        <v/>
      </c>
      <c r="F222" s="19" t="str">
        <f>IF(' Wniosek-kosztorys'!A97="EDUKACJA",' Wniosek-kosztorys'!H97,"")</f>
        <v/>
      </c>
      <c r="G222" s="19" t="str">
        <f>IF(' Wniosek-kosztorys'!A97="MIESZKALNICTWO",' Wniosek-kosztorys'!H97,"")</f>
        <v/>
      </c>
      <c r="H222" s="19" t="str">
        <f>IF(' Wniosek-kosztorys'!A97="PRACA",' Wniosek-kosztorys'!H97,"")</f>
        <v/>
      </c>
      <c r="I222" s="19" t="str">
        <f>IF(' Wniosek-kosztorys'!A97="ZDROWIE",' Wniosek-kosztorys'!H97,"")</f>
        <v/>
      </c>
      <c r="J222" s="19" t="str">
        <f>IF('Spr.wydatki '!A105="EDUKACJA",'Spr.wydatki '!F105,"")</f>
        <v/>
      </c>
      <c r="K222" s="36" t="str">
        <f>IF('Spr.wydatki '!A105="MIESZKALNICTWO",'Spr.wydatki '!F105,"")</f>
        <v/>
      </c>
      <c r="L222" s="36" t="str">
        <f>IF('Spr.wydatki '!A105="PRACA",'Spr.wydatki '!F105,"")</f>
        <v/>
      </c>
      <c r="M222" s="36" t="str">
        <f>IF('Spr.wydatki '!A105="ZDROWIE",'Spr.wydatki '!F105,"")</f>
        <v/>
      </c>
      <c r="N222" s="36"/>
      <c r="O222" s="36" t="str">
        <f>IF('Spr.wydatki '!A105="MIESZKALNICTWO",'Spr.wydatki '!G105,"")</f>
        <v/>
      </c>
      <c r="P222" s="36" t="str">
        <f>IF('Spr.wydatki '!A105="PRACA",'Spr.wydatki '!G105,"")</f>
        <v/>
      </c>
      <c r="Q222" s="36" t="str">
        <f>IF('Spr.wydatki '!A105="ZDROWIE",'Spr.wydatki '!G105,"")</f>
        <v/>
      </c>
      <c r="R222" s="19" t="b">
        <f>AND(' Wniosek-kosztorys'!A97&gt;"",' Wniosek-kosztorys'!B97&gt;"",' Wniosek-kosztorys'!E97&gt;"",' Wniosek-kosztorys'!I97&gt;0)</f>
        <v>0</v>
      </c>
      <c r="S222" s="19" t="b">
        <f>AND(' Wniosek-kosztorys'!A97="",' Wniosek-kosztorys'!B97="",' Wniosek-kosztorys'!E97="",' Wniosek-kosztorys'!I97=0)</f>
        <v>1</v>
      </c>
      <c r="T222" s="19">
        <f t="shared" si="6"/>
        <v>1</v>
      </c>
      <c r="U222" s="19">
        <f t="shared" si="7"/>
        <v>0</v>
      </c>
      <c r="V222" s="19">
        <f t="shared" si="8"/>
        <v>1</v>
      </c>
      <c r="W222" s="26">
        <v>80</v>
      </c>
    </row>
    <row r="223" spans="2:23">
      <c r="B223" s="19" t="str">
        <f>IF(' Wniosek-kosztorys'!A98="EDUKACJA",' Wniosek-kosztorys'!G98,"")</f>
        <v/>
      </c>
      <c r="C223" s="19" t="str">
        <f>IF(' Wniosek-kosztorys'!A98="MIESZKALNICTWO",' Wniosek-kosztorys'!G98,"")</f>
        <v/>
      </c>
      <c r="D223" s="19" t="str">
        <f>IF(' Wniosek-kosztorys'!A98="PRACA",' Wniosek-kosztorys'!G98,"")</f>
        <v/>
      </c>
      <c r="E223" s="19" t="str">
        <f>IF(' Wniosek-kosztorys'!A98="ZDROWIE",' Wniosek-kosztorys'!G98,"")</f>
        <v/>
      </c>
      <c r="F223" s="19" t="str">
        <f>IF(' Wniosek-kosztorys'!A98="EDUKACJA",' Wniosek-kosztorys'!H98,"")</f>
        <v/>
      </c>
      <c r="G223" s="19" t="str">
        <f>IF(' Wniosek-kosztorys'!A98="MIESZKALNICTWO",' Wniosek-kosztorys'!H98,"")</f>
        <v/>
      </c>
      <c r="H223" s="19" t="str">
        <f>IF(' Wniosek-kosztorys'!A98="PRACA",' Wniosek-kosztorys'!H98,"")</f>
        <v/>
      </c>
      <c r="I223" s="19" t="str">
        <f>IF(' Wniosek-kosztorys'!A98="ZDROWIE",' Wniosek-kosztorys'!H98,"")</f>
        <v/>
      </c>
      <c r="J223" s="19" t="str">
        <f>IF('Spr.wydatki '!A106="EDUKACJA",'Spr.wydatki '!F106,"")</f>
        <v/>
      </c>
      <c r="K223" s="36" t="str">
        <f>IF('Spr.wydatki '!A106="MIESZKALNICTWO",'Spr.wydatki '!F106,"")</f>
        <v/>
      </c>
      <c r="L223" s="36" t="str">
        <f>IF('Spr.wydatki '!A106="PRACA",'Spr.wydatki '!F106,"")</f>
        <v/>
      </c>
      <c r="M223" s="36" t="str">
        <f>IF('Spr.wydatki '!A106="ZDROWIE",'Spr.wydatki '!F106,"")</f>
        <v/>
      </c>
      <c r="N223" s="36"/>
      <c r="O223" s="36" t="str">
        <f>IF('Spr.wydatki '!A106="MIESZKALNICTWO",'Spr.wydatki '!G106,"")</f>
        <v/>
      </c>
      <c r="P223" s="36" t="str">
        <f>IF('Spr.wydatki '!A106="PRACA",'Spr.wydatki '!G106,"")</f>
        <v/>
      </c>
      <c r="Q223" s="36" t="str">
        <f>IF('Spr.wydatki '!A106="ZDROWIE",'Spr.wydatki '!G106,"")</f>
        <v/>
      </c>
      <c r="R223" s="19" t="b">
        <f>AND(' Wniosek-kosztorys'!A98&gt;"",' Wniosek-kosztorys'!B98&gt;"",' Wniosek-kosztorys'!E98&gt;"",' Wniosek-kosztorys'!I98&gt;0)</f>
        <v>0</v>
      </c>
      <c r="S223" s="19" t="b">
        <f>AND(' Wniosek-kosztorys'!A98="",' Wniosek-kosztorys'!B98="",' Wniosek-kosztorys'!E98="",' Wniosek-kosztorys'!I98=0)</f>
        <v>1</v>
      </c>
      <c r="T223" s="19">
        <f t="shared" si="6"/>
        <v>1</v>
      </c>
      <c r="U223" s="19">
        <f t="shared" si="7"/>
        <v>0</v>
      </c>
      <c r="V223" s="19">
        <f t="shared" si="8"/>
        <v>1</v>
      </c>
      <c r="W223" s="26">
        <v>81</v>
      </c>
    </row>
    <row r="224" spans="2:23">
      <c r="B224" s="19" t="str">
        <f>IF(' Wniosek-kosztorys'!A99="EDUKACJA",' Wniosek-kosztorys'!G99,"")</f>
        <v/>
      </c>
      <c r="C224" s="19" t="str">
        <f>IF(' Wniosek-kosztorys'!A99="MIESZKALNICTWO",' Wniosek-kosztorys'!G99,"")</f>
        <v/>
      </c>
      <c r="D224" s="19" t="str">
        <f>IF(' Wniosek-kosztorys'!A99="PRACA",' Wniosek-kosztorys'!G99,"")</f>
        <v/>
      </c>
      <c r="E224" s="19" t="str">
        <f>IF(' Wniosek-kosztorys'!A99="ZDROWIE",' Wniosek-kosztorys'!G99,"")</f>
        <v/>
      </c>
      <c r="F224" s="19" t="str">
        <f>IF(' Wniosek-kosztorys'!A99="EDUKACJA",' Wniosek-kosztorys'!H99,"")</f>
        <v/>
      </c>
      <c r="G224" s="19" t="str">
        <f>IF(' Wniosek-kosztorys'!A99="MIESZKALNICTWO",' Wniosek-kosztorys'!H99,"")</f>
        <v/>
      </c>
      <c r="H224" s="19" t="str">
        <f>IF(' Wniosek-kosztorys'!A99="PRACA",' Wniosek-kosztorys'!H99,"")</f>
        <v/>
      </c>
      <c r="I224" s="19" t="str">
        <f>IF(' Wniosek-kosztorys'!A99="ZDROWIE",' Wniosek-kosztorys'!H99,"")</f>
        <v/>
      </c>
      <c r="J224" s="19" t="str">
        <f>IF('Spr.wydatki '!A107="EDUKACJA",'Spr.wydatki '!F107,"")</f>
        <v/>
      </c>
      <c r="K224" s="36" t="str">
        <f>IF('Spr.wydatki '!A107="MIESZKALNICTWO",'Spr.wydatki '!F107,"")</f>
        <v/>
      </c>
      <c r="L224" s="36" t="str">
        <f>IF('Spr.wydatki '!A107="PRACA",'Spr.wydatki '!F107,"")</f>
        <v/>
      </c>
      <c r="M224" s="36" t="str">
        <f>IF('Spr.wydatki '!A107="ZDROWIE",'Spr.wydatki '!F107,"")</f>
        <v/>
      </c>
      <c r="N224" s="36"/>
      <c r="O224" s="36" t="str">
        <f>IF('Spr.wydatki '!A107="MIESZKALNICTWO",'Spr.wydatki '!G107,"")</f>
        <v/>
      </c>
      <c r="P224" s="36" t="str">
        <f>IF('Spr.wydatki '!A107="PRACA",'Spr.wydatki '!G107,"")</f>
        <v/>
      </c>
      <c r="Q224" s="36" t="str">
        <f>IF('Spr.wydatki '!A107="ZDROWIE",'Spr.wydatki '!G107,"")</f>
        <v/>
      </c>
      <c r="R224" s="19" t="b">
        <f>AND(' Wniosek-kosztorys'!A99&gt;"",' Wniosek-kosztorys'!B99&gt;"",' Wniosek-kosztorys'!E99&gt;"",' Wniosek-kosztorys'!I99&gt;0)</f>
        <v>0</v>
      </c>
      <c r="S224" s="19" t="b">
        <f>AND(' Wniosek-kosztorys'!A99="",' Wniosek-kosztorys'!B99="",' Wniosek-kosztorys'!E99="",' Wniosek-kosztorys'!I99=0)</f>
        <v>1</v>
      </c>
      <c r="T224" s="19">
        <f t="shared" si="6"/>
        <v>1</v>
      </c>
      <c r="U224" s="19">
        <f t="shared" si="7"/>
        <v>0</v>
      </c>
      <c r="V224" s="19">
        <f t="shared" si="8"/>
        <v>1</v>
      </c>
      <c r="W224" s="26">
        <v>82</v>
      </c>
    </row>
    <row r="225" spans="2:27">
      <c r="B225" s="19" t="str">
        <f>IF(' Wniosek-kosztorys'!A100="EDUKACJA",' Wniosek-kosztorys'!G100,"")</f>
        <v/>
      </c>
      <c r="C225" s="19" t="str">
        <f>IF(' Wniosek-kosztorys'!A100="MIESZKALNICTWO",' Wniosek-kosztorys'!G100,"")</f>
        <v/>
      </c>
      <c r="D225" s="19" t="str">
        <f>IF(' Wniosek-kosztorys'!A100="PRACA",' Wniosek-kosztorys'!G100,"")</f>
        <v/>
      </c>
      <c r="E225" s="19" t="str">
        <f>IF(' Wniosek-kosztorys'!A100="ZDROWIE",' Wniosek-kosztorys'!G100,"")</f>
        <v/>
      </c>
      <c r="F225" s="19" t="str">
        <f>IF(' Wniosek-kosztorys'!A100="EDUKACJA",' Wniosek-kosztorys'!H100,"")</f>
        <v/>
      </c>
      <c r="G225" s="19" t="str">
        <f>IF(' Wniosek-kosztorys'!A100="MIESZKALNICTWO",' Wniosek-kosztorys'!H100,"")</f>
        <v/>
      </c>
      <c r="H225" s="19" t="str">
        <f>IF(' Wniosek-kosztorys'!A100="PRACA",' Wniosek-kosztorys'!H100,"")</f>
        <v/>
      </c>
      <c r="I225" s="19" t="str">
        <f>IF(' Wniosek-kosztorys'!A100="ZDROWIE",' Wniosek-kosztorys'!H100,"")</f>
        <v/>
      </c>
      <c r="J225" s="19" t="str">
        <f>IF('Spr.wydatki '!A108="EDUKACJA",'Spr.wydatki '!F108,"")</f>
        <v/>
      </c>
      <c r="K225" s="36" t="str">
        <f>IF('Spr.wydatki '!A108="MIESZKALNICTWO",'Spr.wydatki '!F108,"")</f>
        <v/>
      </c>
      <c r="L225" s="36" t="str">
        <f>IF('Spr.wydatki '!A108="PRACA",'Spr.wydatki '!F108,"")</f>
        <v/>
      </c>
      <c r="M225" s="36" t="str">
        <f>IF('Spr.wydatki '!A108="ZDROWIE",'Spr.wydatki '!F108,"")</f>
        <v/>
      </c>
      <c r="N225" s="36"/>
      <c r="O225" s="36" t="str">
        <f>IF('Spr.wydatki '!A108="MIESZKALNICTWO",'Spr.wydatki '!G108,"")</f>
        <v/>
      </c>
      <c r="P225" s="36" t="str">
        <f>IF('Spr.wydatki '!A108="PRACA",'Spr.wydatki '!G108,"")</f>
        <v/>
      </c>
      <c r="Q225" s="36" t="str">
        <f>IF('Spr.wydatki '!A108="ZDROWIE",'Spr.wydatki '!G108,"")</f>
        <v/>
      </c>
      <c r="R225" s="19" t="b">
        <f>AND(' Wniosek-kosztorys'!A100&gt;"",' Wniosek-kosztorys'!B100&gt;"",' Wniosek-kosztorys'!E100&gt;"",' Wniosek-kosztorys'!I100&gt;0)</f>
        <v>0</v>
      </c>
      <c r="S225" s="19" t="b">
        <f>AND(' Wniosek-kosztorys'!A100="",' Wniosek-kosztorys'!B100="",' Wniosek-kosztorys'!E100="",' Wniosek-kosztorys'!I100=0)</f>
        <v>1</v>
      </c>
      <c r="T225" s="19">
        <f t="shared" si="6"/>
        <v>1</v>
      </c>
      <c r="U225" s="19">
        <f t="shared" si="7"/>
        <v>0</v>
      </c>
      <c r="V225" s="19">
        <f t="shared" si="8"/>
        <v>1</v>
      </c>
      <c r="W225" s="26">
        <v>83</v>
      </c>
    </row>
    <row r="226" spans="2:27">
      <c r="B226" s="19" t="str">
        <f>IF(' Wniosek-kosztorys'!A101="EDUKACJA",' Wniosek-kosztorys'!G101,"")</f>
        <v/>
      </c>
      <c r="C226" s="19" t="str">
        <f>IF(' Wniosek-kosztorys'!A101="MIESZKALNICTWO",' Wniosek-kosztorys'!G101,"")</f>
        <v/>
      </c>
      <c r="D226" s="19" t="str">
        <f>IF(' Wniosek-kosztorys'!A101="PRACA",' Wniosek-kosztorys'!G101,"")</f>
        <v/>
      </c>
      <c r="E226" s="19" t="str">
        <f>IF(' Wniosek-kosztorys'!A101="ZDROWIE",' Wniosek-kosztorys'!G101,"")</f>
        <v/>
      </c>
      <c r="F226" s="19" t="str">
        <f>IF(' Wniosek-kosztorys'!A101="EDUKACJA",' Wniosek-kosztorys'!H101,"")</f>
        <v/>
      </c>
      <c r="G226" s="19" t="str">
        <f>IF(' Wniosek-kosztorys'!A101="MIESZKALNICTWO",' Wniosek-kosztorys'!H101,"")</f>
        <v/>
      </c>
      <c r="H226" s="19" t="str">
        <f>IF(' Wniosek-kosztorys'!A101="PRACA",' Wniosek-kosztorys'!H101,"")</f>
        <v/>
      </c>
      <c r="I226" s="19" t="str">
        <f>IF(' Wniosek-kosztorys'!A101="ZDROWIE",' Wniosek-kosztorys'!H101,"")</f>
        <v/>
      </c>
      <c r="J226" s="19" t="str">
        <f>IF('Spr.wydatki '!A109="EDUKACJA",'Spr.wydatki '!F109,"")</f>
        <v/>
      </c>
      <c r="K226" s="36" t="str">
        <f>IF('Spr.wydatki '!A109="MIESZKALNICTWO",'Spr.wydatki '!F109,"")</f>
        <v/>
      </c>
      <c r="L226" s="36" t="str">
        <f>IF('Spr.wydatki '!A109="PRACA",'Spr.wydatki '!F109,"")</f>
        <v/>
      </c>
      <c r="M226" s="36" t="str">
        <f>IF('Spr.wydatki '!A109="ZDROWIE",'Spr.wydatki '!F109,"")</f>
        <v/>
      </c>
      <c r="N226" s="36"/>
      <c r="O226" s="36" t="str">
        <f>IF('Spr.wydatki '!A109="MIESZKALNICTWO",'Spr.wydatki '!G109,"")</f>
        <v/>
      </c>
      <c r="P226" s="36" t="str">
        <f>IF('Spr.wydatki '!A109="PRACA",'Spr.wydatki '!G109,"")</f>
        <v/>
      </c>
      <c r="Q226" s="36" t="str">
        <f>IF('Spr.wydatki '!A109="ZDROWIE",'Spr.wydatki '!G109,"")</f>
        <v/>
      </c>
      <c r="R226" s="19" t="b">
        <f>AND(' Wniosek-kosztorys'!A101&gt;"",' Wniosek-kosztorys'!B101&gt;"",' Wniosek-kosztorys'!E101&gt;"",' Wniosek-kosztorys'!I101&gt;0)</f>
        <v>0</v>
      </c>
      <c r="S226" s="19" t="b">
        <f>AND(' Wniosek-kosztorys'!A101="",' Wniosek-kosztorys'!B101="",' Wniosek-kosztorys'!E101="",' Wniosek-kosztorys'!I101=0)</f>
        <v>1</v>
      </c>
      <c r="T226" s="19">
        <f t="shared" si="6"/>
        <v>1</v>
      </c>
      <c r="U226" s="19">
        <f t="shared" si="7"/>
        <v>0</v>
      </c>
      <c r="V226" s="19">
        <f t="shared" si="8"/>
        <v>1</v>
      </c>
      <c r="W226" s="26">
        <v>84</v>
      </c>
    </row>
    <row r="227" spans="2:27">
      <c r="B227" s="19" t="str">
        <f>IF(' Wniosek-kosztorys'!A102="EDUKACJA",' Wniosek-kosztorys'!G102,"")</f>
        <v/>
      </c>
      <c r="C227" s="19" t="str">
        <f>IF(' Wniosek-kosztorys'!A102="MIESZKALNICTWO",' Wniosek-kosztorys'!G102,"")</f>
        <v/>
      </c>
      <c r="D227" s="19" t="str">
        <f>IF(' Wniosek-kosztorys'!A102="PRACA",' Wniosek-kosztorys'!G102,"")</f>
        <v/>
      </c>
      <c r="E227" s="19" t="str">
        <f>IF(' Wniosek-kosztorys'!A102="ZDROWIE",' Wniosek-kosztorys'!G102,"")</f>
        <v/>
      </c>
      <c r="F227" s="19" t="str">
        <f>IF(' Wniosek-kosztorys'!A102="EDUKACJA",' Wniosek-kosztorys'!H102,"")</f>
        <v/>
      </c>
      <c r="G227" s="19" t="str">
        <f>IF(' Wniosek-kosztorys'!A102="MIESZKALNICTWO",' Wniosek-kosztorys'!H102,"")</f>
        <v/>
      </c>
      <c r="H227" s="19" t="str">
        <f>IF(' Wniosek-kosztorys'!A102="PRACA",' Wniosek-kosztorys'!H102,"")</f>
        <v/>
      </c>
      <c r="I227" s="19" t="str">
        <f>IF(' Wniosek-kosztorys'!A102="ZDROWIE",' Wniosek-kosztorys'!H102,"")</f>
        <v/>
      </c>
      <c r="J227" s="19" t="str">
        <f>IF('Spr.wydatki '!A110="EDUKACJA",'Spr.wydatki '!F110,"")</f>
        <v/>
      </c>
      <c r="K227" s="36" t="str">
        <f>IF('Spr.wydatki '!A110="MIESZKALNICTWO",'Spr.wydatki '!F110,"")</f>
        <v/>
      </c>
      <c r="L227" s="36" t="str">
        <f>IF('Spr.wydatki '!A110="PRACA",'Spr.wydatki '!F110,"")</f>
        <v/>
      </c>
      <c r="M227" s="36" t="str">
        <f>IF('Spr.wydatki '!A110="ZDROWIE",'Spr.wydatki '!F110,"")</f>
        <v/>
      </c>
      <c r="N227" s="36"/>
      <c r="O227" s="36" t="str">
        <f>IF('Spr.wydatki '!A110="MIESZKALNICTWO",'Spr.wydatki '!G110,"")</f>
        <v/>
      </c>
      <c r="P227" s="36" t="str">
        <f>IF('Spr.wydatki '!A110="PRACA",'Spr.wydatki '!G110,"")</f>
        <v/>
      </c>
      <c r="Q227" s="36" t="str">
        <f>IF('Spr.wydatki '!A110="ZDROWIE",'Spr.wydatki '!G110,"")</f>
        <v/>
      </c>
      <c r="R227" s="19" t="b">
        <f>AND(' Wniosek-kosztorys'!A102&gt;"",' Wniosek-kosztorys'!B102&gt;"",' Wniosek-kosztorys'!E102&gt;"",' Wniosek-kosztorys'!I102&gt;0)</f>
        <v>0</v>
      </c>
      <c r="S227" s="19" t="b">
        <f>AND(' Wniosek-kosztorys'!A102="",' Wniosek-kosztorys'!B102="",' Wniosek-kosztorys'!E102="",' Wniosek-kosztorys'!I102=0)</f>
        <v>1</v>
      </c>
      <c r="T227" s="19">
        <f t="shared" si="6"/>
        <v>1</v>
      </c>
      <c r="U227" s="19">
        <f t="shared" si="7"/>
        <v>0</v>
      </c>
      <c r="V227" s="19">
        <f t="shared" si="8"/>
        <v>1</v>
      </c>
      <c r="W227" s="26">
        <v>85</v>
      </c>
    </row>
    <row r="228" spans="2:27">
      <c r="B228" s="19" t="str">
        <f>IF(' Wniosek-kosztorys'!A103="EDUKACJA",' Wniosek-kosztorys'!G103,"")</f>
        <v/>
      </c>
      <c r="C228" s="19" t="str">
        <f>IF(' Wniosek-kosztorys'!A103="MIESZKALNICTWO",' Wniosek-kosztorys'!G103,"")</f>
        <v/>
      </c>
      <c r="D228" s="19" t="str">
        <f>IF(' Wniosek-kosztorys'!A103="PRACA",' Wniosek-kosztorys'!G103,"")</f>
        <v/>
      </c>
      <c r="E228" s="19" t="str">
        <f>IF(' Wniosek-kosztorys'!A103="ZDROWIE",' Wniosek-kosztorys'!G103,"")</f>
        <v/>
      </c>
      <c r="F228" s="19" t="str">
        <f>IF(' Wniosek-kosztorys'!A103="EDUKACJA",' Wniosek-kosztorys'!H103,"")</f>
        <v/>
      </c>
      <c r="G228" s="19" t="str">
        <f>IF(' Wniosek-kosztorys'!A103="MIESZKALNICTWO",' Wniosek-kosztorys'!H103,"")</f>
        <v/>
      </c>
      <c r="H228" s="19" t="str">
        <f>IF(' Wniosek-kosztorys'!A103="PRACA",' Wniosek-kosztorys'!H103,"")</f>
        <v/>
      </c>
      <c r="I228" s="19" t="str">
        <f>IF(' Wniosek-kosztorys'!A103="ZDROWIE",' Wniosek-kosztorys'!H103,"")</f>
        <v/>
      </c>
      <c r="J228" s="19" t="str">
        <f>IF('Spr.wydatki '!A111="EDUKACJA",'Spr.wydatki '!F111,"")</f>
        <v/>
      </c>
      <c r="K228" s="36" t="str">
        <f>IF('Spr.wydatki '!A111="MIESZKALNICTWO",'Spr.wydatki '!F111,"")</f>
        <v/>
      </c>
      <c r="L228" s="36" t="str">
        <f>IF('Spr.wydatki '!A111="PRACA",'Spr.wydatki '!F111,"")</f>
        <v/>
      </c>
      <c r="M228" s="36" t="str">
        <f>IF('Spr.wydatki '!A111="ZDROWIE",'Spr.wydatki '!F111,"")</f>
        <v/>
      </c>
      <c r="N228" s="36"/>
      <c r="O228" s="36" t="str">
        <f>IF('Spr.wydatki '!A111="MIESZKALNICTWO",'Spr.wydatki '!G111,"")</f>
        <v/>
      </c>
      <c r="P228" s="36" t="str">
        <f>IF('Spr.wydatki '!A111="PRACA",'Spr.wydatki '!G111,"")</f>
        <v/>
      </c>
      <c r="Q228" s="36" t="str">
        <f>IF('Spr.wydatki '!A111="ZDROWIE",'Spr.wydatki '!G111,"")</f>
        <v/>
      </c>
      <c r="R228" s="19" t="b">
        <f>AND(' Wniosek-kosztorys'!A103&gt;"",' Wniosek-kosztorys'!B103&gt;"",' Wniosek-kosztorys'!E103&gt;"",' Wniosek-kosztorys'!I103&gt;0)</f>
        <v>0</v>
      </c>
      <c r="S228" s="19" t="b">
        <f>AND(' Wniosek-kosztorys'!A103="",' Wniosek-kosztorys'!B103="",' Wniosek-kosztorys'!E103="",' Wniosek-kosztorys'!I103=0)</f>
        <v>1</v>
      </c>
      <c r="T228" s="19">
        <f t="shared" si="6"/>
        <v>1</v>
      </c>
      <c r="U228" s="19">
        <f t="shared" si="7"/>
        <v>0</v>
      </c>
      <c r="V228" s="19">
        <f t="shared" si="8"/>
        <v>1</v>
      </c>
      <c r="W228" s="26">
        <v>86</v>
      </c>
    </row>
    <row r="229" spans="2:27">
      <c r="B229" s="19" t="str">
        <f>IF(' Wniosek-kosztorys'!A104="EDUKACJA",' Wniosek-kosztorys'!G104,"")</f>
        <v/>
      </c>
      <c r="C229" s="19" t="str">
        <f>IF(' Wniosek-kosztorys'!A104="MIESZKALNICTWO",' Wniosek-kosztorys'!G104,"")</f>
        <v/>
      </c>
      <c r="D229" s="19" t="str">
        <f>IF(' Wniosek-kosztorys'!A104="PRACA",' Wniosek-kosztorys'!G104,"")</f>
        <v/>
      </c>
      <c r="E229" s="19" t="str">
        <f>IF(' Wniosek-kosztorys'!A104="ZDROWIE",' Wniosek-kosztorys'!G104,"")</f>
        <v/>
      </c>
      <c r="F229" s="19" t="str">
        <f>IF(' Wniosek-kosztorys'!A104="EDUKACJA",' Wniosek-kosztorys'!H104,"")</f>
        <v/>
      </c>
      <c r="G229" s="19" t="str">
        <f>IF(' Wniosek-kosztorys'!A104="MIESZKALNICTWO",' Wniosek-kosztorys'!H104,"")</f>
        <v/>
      </c>
      <c r="H229" s="19" t="str">
        <f>IF(' Wniosek-kosztorys'!A104="PRACA",' Wniosek-kosztorys'!H104,"")</f>
        <v/>
      </c>
      <c r="I229" s="19" t="str">
        <f>IF(' Wniosek-kosztorys'!A104="ZDROWIE",' Wniosek-kosztorys'!H104,"")</f>
        <v/>
      </c>
      <c r="J229" s="19" t="str">
        <f>IF('Spr.wydatki '!A112="EDUKACJA",'Spr.wydatki '!F112,"")</f>
        <v/>
      </c>
      <c r="K229" s="36" t="str">
        <f>IF('Spr.wydatki '!A112="MIESZKALNICTWO",'Spr.wydatki '!F112,"")</f>
        <v/>
      </c>
      <c r="L229" s="36" t="str">
        <f>IF('Spr.wydatki '!A112="PRACA",'Spr.wydatki '!F112,"")</f>
        <v/>
      </c>
      <c r="M229" s="36" t="str">
        <f>IF('Spr.wydatki '!A112="ZDROWIE",'Spr.wydatki '!F112,"")</f>
        <v/>
      </c>
      <c r="N229" s="36"/>
      <c r="O229" s="36" t="str">
        <f>IF('Spr.wydatki '!A112="MIESZKALNICTWO",'Spr.wydatki '!G112,"")</f>
        <v/>
      </c>
      <c r="P229" s="36" t="str">
        <f>IF('Spr.wydatki '!A112="PRACA",'Spr.wydatki '!G112,"")</f>
        <v/>
      </c>
      <c r="Q229" s="36" t="str">
        <f>IF('Spr.wydatki '!A112="ZDROWIE",'Spr.wydatki '!G112,"")</f>
        <v/>
      </c>
      <c r="R229" s="19" t="b">
        <f>AND(' Wniosek-kosztorys'!A104&gt;"",' Wniosek-kosztorys'!B104&gt;"",' Wniosek-kosztorys'!E104&gt;"",' Wniosek-kosztorys'!I104&gt;0)</f>
        <v>0</v>
      </c>
      <c r="S229" s="19" t="b">
        <f>AND(' Wniosek-kosztorys'!A104="",' Wniosek-kosztorys'!B104="",' Wniosek-kosztorys'!E104="",' Wniosek-kosztorys'!I104=0)</f>
        <v>1</v>
      </c>
      <c r="T229" s="19">
        <f t="shared" si="6"/>
        <v>1</v>
      </c>
      <c r="U229" s="19">
        <f t="shared" si="7"/>
        <v>0</v>
      </c>
      <c r="V229" s="19">
        <f t="shared" si="8"/>
        <v>1</v>
      </c>
      <c r="W229" s="26">
        <v>87</v>
      </c>
    </row>
    <row r="230" spans="2:27">
      <c r="B230" s="19" t="str">
        <f>IF(' Wniosek-kosztorys'!A105="EDUKACJA",' Wniosek-kosztorys'!G105,"")</f>
        <v/>
      </c>
      <c r="C230" s="19" t="str">
        <f>IF(' Wniosek-kosztorys'!A105="MIESZKALNICTWO",' Wniosek-kosztorys'!G105,"")</f>
        <v/>
      </c>
      <c r="D230" s="19" t="str">
        <f>IF(' Wniosek-kosztorys'!A105="PRACA",' Wniosek-kosztorys'!G105,"")</f>
        <v/>
      </c>
      <c r="E230" s="19" t="str">
        <f>IF(' Wniosek-kosztorys'!A105="ZDROWIE",' Wniosek-kosztorys'!G105,"")</f>
        <v/>
      </c>
      <c r="F230" s="19" t="str">
        <f>IF(' Wniosek-kosztorys'!A105="EDUKACJA",' Wniosek-kosztorys'!H105,"")</f>
        <v/>
      </c>
      <c r="G230" s="19" t="str">
        <f>IF(' Wniosek-kosztorys'!A105="MIESZKALNICTWO",' Wniosek-kosztorys'!H105,"")</f>
        <v/>
      </c>
      <c r="H230" s="19" t="str">
        <f>IF(' Wniosek-kosztorys'!A105="PRACA",' Wniosek-kosztorys'!H105,"")</f>
        <v/>
      </c>
      <c r="I230" s="19" t="str">
        <f>IF(' Wniosek-kosztorys'!A105="ZDROWIE",' Wniosek-kosztorys'!H105,"")</f>
        <v/>
      </c>
      <c r="J230" s="19" t="str">
        <f>IF('Spr.wydatki '!A113="EDUKACJA",'Spr.wydatki '!F113,"")</f>
        <v/>
      </c>
      <c r="K230" s="36" t="str">
        <f>IF('Spr.wydatki '!A113="MIESZKALNICTWO",'Spr.wydatki '!F113,"")</f>
        <v/>
      </c>
      <c r="L230" s="36" t="str">
        <f>IF('Spr.wydatki '!A113="PRACA",'Spr.wydatki '!F113,"")</f>
        <v/>
      </c>
      <c r="M230" s="36" t="str">
        <f>IF('Spr.wydatki '!A113="ZDROWIE",'Spr.wydatki '!F113,"")</f>
        <v/>
      </c>
      <c r="N230" s="36"/>
      <c r="O230" s="36" t="str">
        <f>IF('Spr.wydatki '!A113="MIESZKALNICTWO",'Spr.wydatki '!G113,"")</f>
        <v/>
      </c>
      <c r="P230" s="36" t="str">
        <f>IF('Spr.wydatki '!A113="PRACA",'Spr.wydatki '!G113,"")</f>
        <v/>
      </c>
      <c r="Q230" s="36" t="str">
        <f>IF('Spr.wydatki '!A113="ZDROWIE",'Spr.wydatki '!G113,"")</f>
        <v/>
      </c>
      <c r="R230" s="19" t="b">
        <f>AND(' Wniosek-kosztorys'!A105&gt;"",' Wniosek-kosztorys'!B105&gt;"",' Wniosek-kosztorys'!E105&gt;"",' Wniosek-kosztorys'!I105&gt;0)</f>
        <v>0</v>
      </c>
      <c r="S230" s="19" t="b">
        <f>AND(' Wniosek-kosztorys'!A105="",' Wniosek-kosztorys'!B105="",' Wniosek-kosztorys'!E105="",' Wniosek-kosztorys'!I105=0)</f>
        <v>1</v>
      </c>
      <c r="T230" s="19">
        <f t="shared" si="6"/>
        <v>1</v>
      </c>
      <c r="U230" s="19">
        <f t="shared" si="7"/>
        <v>0</v>
      </c>
      <c r="V230" s="19">
        <f t="shared" si="8"/>
        <v>1</v>
      </c>
      <c r="W230" s="26">
        <v>88</v>
      </c>
    </row>
    <row r="231" spans="2:27">
      <c r="B231" s="19" t="str">
        <f>IF(' Wniosek-kosztorys'!A106="EDUKACJA",' Wniosek-kosztorys'!G106,"")</f>
        <v/>
      </c>
      <c r="C231" s="19" t="str">
        <f>IF(' Wniosek-kosztorys'!A106="MIESZKALNICTWO",' Wniosek-kosztorys'!G106,"")</f>
        <v/>
      </c>
      <c r="D231" s="19" t="str">
        <f>IF(' Wniosek-kosztorys'!A106="PRACA",' Wniosek-kosztorys'!G106,"")</f>
        <v/>
      </c>
      <c r="E231" s="19" t="str">
        <f>IF(' Wniosek-kosztorys'!A106="ZDROWIE",' Wniosek-kosztorys'!G106,"")</f>
        <v/>
      </c>
      <c r="F231" s="19" t="str">
        <f>IF(' Wniosek-kosztorys'!A106="EDUKACJA",' Wniosek-kosztorys'!H106,"")</f>
        <v/>
      </c>
      <c r="G231" s="19" t="str">
        <f>IF(' Wniosek-kosztorys'!A106="MIESZKALNICTWO",' Wniosek-kosztorys'!H106,"")</f>
        <v/>
      </c>
      <c r="H231" s="19" t="str">
        <f>IF(' Wniosek-kosztorys'!A106="PRACA",' Wniosek-kosztorys'!H106,"")</f>
        <v/>
      </c>
      <c r="I231" s="19" t="str">
        <f>IF(' Wniosek-kosztorys'!A106="ZDROWIE",' Wniosek-kosztorys'!H106,"")</f>
        <v/>
      </c>
      <c r="J231" s="19" t="str">
        <f>IF('Spr.wydatki '!A114="EDUKACJA",'Spr.wydatki '!F114,"")</f>
        <v/>
      </c>
      <c r="K231" s="36" t="str">
        <f>IF('Spr.wydatki '!A114="MIESZKALNICTWO",'Spr.wydatki '!F114,"")</f>
        <v/>
      </c>
      <c r="L231" s="36" t="str">
        <f>IF('Spr.wydatki '!A114="PRACA",'Spr.wydatki '!F114,"")</f>
        <v/>
      </c>
      <c r="M231" s="36" t="str">
        <f>IF('Spr.wydatki '!A114="ZDROWIE",'Spr.wydatki '!F114,"")</f>
        <v/>
      </c>
      <c r="N231" s="36"/>
      <c r="O231" s="36" t="str">
        <f>IF('Spr.wydatki '!A114="MIESZKALNICTWO",'Spr.wydatki '!G114,"")</f>
        <v/>
      </c>
      <c r="P231" s="36" t="str">
        <f>IF('Spr.wydatki '!A114="PRACA",'Spr.wydatki '!G114,"")</f>
        <v/>
      </c>
      <c r="Q231" s="36" t="str">
        <f>IF('Spr.wydatki '!A114="ZDROWIE",'Spr.wydatki '!G114,"")</f>
        <v/>
      </c>
      <c r="R231" s="19" t="b">
        <f>AND(' Wniosek-kosztorys'!A106&gt;"",' Wniosek-kosztorys'!B106&gt;"",' Wniosek-kosztorys'!E106&gt;"",' Wniosek-kosztorys'!I106&gt;0)</f>
        <v>0</v>
      </c>
      <c r="S231" s="19" t="b">
        <f>AND(' Wniosek-kosztorys'!A106="",' Wniosek-kosztorys'!B106="",' Wniosek-kosztorys'!E106="",' Wniosek-kosztorys'!I106=0)</f>
        <v>1</v>
      </c>
      <c r="T231" s="19">
        <f t="shared" si="6"/>
        <v>1</v>
      </c>
      <c r="U231" s="19">
        <f t="shared" si="7"/>
        <v>0</v>
      </c>
      <c r="V231" s="19">
        <f t="shared" si="8"/>
        <v>1</v>
      </c>
      <c r="W231" s="26">
        <v>89</v>
      </c>
    </row>
    <row r="232" spans="2:27">
      <c r="B232" s="19" t="str">
        <f>IF(' Wniosek-kosztorys'!A107="EDUKACJA",' Wniosek-kosztorys'!G107,"")</f>
        <v/>
      </c>
      <c r="C232" s="19" t="str">
        <f>IF(' Wniosek-kosztorys'!A107="MIESZKALNICTWO",' Wniosek-kosztorys'!G107,"")</f>
        <v/>
      </c>
      <c r="D232" s="19" t="str">
        <f>IF(' Wniosek-kosztorys'!A107="PRACA",' Wniosek-kosztorys'!G107,"")</f>
        <v/>
      </c>
      <c r="E232" s="19" t="str">
        <f>IF(' Wniosek-kosztorys'!A107="ZDROWIE",' Wniosek-kosztorys'!G107,"")</f>
        <v/>
      </c>
      <c r="F232" s="19" t="str">
        <f>IF(' Wniosek-kosztorys'!A107="EDUKACJA",' Wniosek-kosztorys'!H107,"")</f>
        <v/>
      </c>
      <c r="G232" s="19" t="str">
        <f>IF(' Wniosek-kosztorys'!A107="MIESZKALNICTWO",' Wniosek-kosztorys'!H107,"")</f>
        <v/>
      </c>
      <c r="H232" s="19" t="str">
        <f>IF(' Wniosek-kosztorys'!A107="PRACA",' Wniosek-kosztorys'!H107,"")</f>
        <v/>
      </c>
      <c r="I232" s="19" t="str">
        <f>IF(' Wniosek-kosztorys'!A107="ZDROWIE",' Wniosek-kosztorys'!H107,"")</f>
        <v/>
      </c>
      <c r="J232" s="19" t="str">
        <f>IF('Spr.wydatki '!A115="EDUKACJA",'Spr.wydatki '!F115,"")</f>
        <v/>
      </c>
      <c r="K232" s="36" t="str">
        <f>IF('Spr.wydatki '!A115="MIESZKALNICTWO",'Spr.wydatki '!F115,"")</f>
        <v/>
      </c>
      <c r="L232" s="36" t="str">
        <f>IF('Spr.wydatki '!A115="PRACA",'Spr.wydatki '!F115,"")</f>
        <v/>
      </c>
      <c r="M232" s="36" t="str">
        <f>IF('Spr.wydatki '!A115="ZDROWIE",'Spr.wydatki '!F115,"")</f>
        <v/>
      </c>
      <c r="N232" s="36"/>
      <c r="O232" s="36" t="str">
        <f>IF('Spr.wydatki '!A115="MIESZKALNICTWO",'Spr.wydatki '!G115,"")</f>
        <v/>
      </c>
      <c r="P232" s="36" t="str">
        <f>IF('Spr.wydatki '!A115="PRACA",'Spr.wydatki '!G115,"")</f>
        <v/>
      </c>
      <c r="Q232" s="36" t="str">
        <f>IF('Spr.wydatki '!A115="ZDROWIE",'Spr.wydatki '!G115,"")</f>
        <v/>
      </c>
      <c r="R232" s="19" t="b">
        <f>AND(' Wniosek-kosztorys'!A107&gt;"",' Wniosek-kosztorys'!B107&gt;"",' Wniosek-kosztorys'!E107&gt;"",' Wniosek-kosztorys'!I107&gt;0)</f>
        <v>0</v>
      </c>
      <c r="S232" s="19" t="b">
        <f>AND(' Wniosek-kosztorys'!A107="",' Wniosek-kosztorys'!B107="",' Wniosek-kosztorys'!E107="",' Wniosek-kosztorys'!I107=0)</f>
        <v>1</v>
      </c>
      <c r="T232" s="19">
        <f t="shared" si="6"/>
        <v>1</v>
      </c>
      <c r="U232" s="19">
        <f t="shared" si="7"/>
        <v>0</v>
      </c>
      <c r="V232" s="19">
        <f t="shared" si="8"/>
        <v>1</v>
      </c>
      <c r="W232" s="26">
        <v>90</v>
      </c>
    </row>
    <row r="233" spans="2:27">
      <c r="B233" s="19" t="str">
        <f>IF(' Wniosek-kosztorys'!A108="EDUKACJA",' Wniosek-kosztorys'!G108,"")</f>
        <v/>
      </c>
      <c r="C233" s="19" t="str">
        <f>IF(' Wniosek-kosztorys'!A108="MIESZKALNICTWO",' Wniosek-kosztorys'!G108,"")</f>
        <v/>
      </c>
      <c r="D233" s="19" t="str">
        <f>IF(' Wniosek-kosztorys'!A108="PRACA",' Wniosek-kosztorys'!G108,"")</f>
        <v/>
      </c>
      <c r="E233" s="19" t="str">
        <f>IF(' Wniosek-kosztorys'!A108="ZDROWIE",' Wniosek-kosztorys'!G108,"")</f>
        <v/>
      </c>
      <c r="F233" s="19" t="str">
        <f>IF(' Wniosek-kosztorys'!A108="EDUKACJA",' Wniosek-kosztorys'!H108,"")</f>
        <v/>
      </c>
      <c r="G233" s="19" t="str">
        <f>IF(' Wniosek-kosztorys'!A108="MIESZKALNICTWO",' Wniosek-kosztorys'!H108,"")</f>
        <v/>
      </c>
      <c r="H233" s="19" t="str">
        <f>IF(' Wniosek-kosztorys'!A108="PRACA",' Wniosek-kosztorys'!H108,"")</f>
        <v/>
      </c>
      <c r="I233" s="19" t="str">
        <f>IF(' Wniosek-kosztorys'!A108="ZDROWIE",' Wniosek-kosztorys'!H108,"")</f>
        <v/>
      </c>
      <c r="J233" s="19" t="str">
        <f>IF('Spr.wydatki '!A116="EDUKACJA",'Spr.wydatki '!F116,"")</f>
        <v/>
      </c>
      <c r="K233" s="36" t="str">
        <f>IF('Spr.wydatki '!A116="MIESZKALNICTWO",'Spr.wydatki '!F116,"")</f>
        <v/>
      </c>
      <c r="L233" s="36" t="str">
        <f>IF('Spr.wydatki '!A116="PRACA",'Spr.wydatki '!F116,"")</f>
        <v/>
      </c>
      <c r="M233" s="36" t="str">
        <f>IF('Spr.wydatki '!A116="ZDROWIE",'Spr.wydatki '!F116,"")</f>
        <v/>
      </c>
      <c r="N233" s="36"/>
      <c r="O233" s="36" t="str">
        <f>IF('Spr.wydatki '!A116="MIESZKALNICTWO",'Spr.wydatki '!G116,"")</f>
        <v/>
      </c>
      <c r="P233" s="36" t="str">
        <f>IF('Spr.wydatki '!A116="PRACA",'Spr.wydatki '!G116,"")</f>
        <v/>
      </c>
      <c r="Q233" s="36" t="str">
        <f>IF('Spr.wydatki '!A116="ZDROWIE",'Spr.wydatki '!G116,"")</f>
        <v/>
      </c>
      <c r="R233" s="19" t="b">
        <f>AND(' Wniosek-kosztorys'!A108&gt;"",' Wniosek-kosztorys'!B108&gt;"",' Wniosek-kosztorys'!E108&gt;"",' Wniosek-kosztorys'!I108&gt;0)</f>
        <v>0</v>
      </c>
      <c r="S233" s="19" t="b">
        <f>AND(' Wniosek-kosztorys'!A108="",' Wniosek-kosztorys'!B108="",' Wniosek-kosztorys'!E108="",' Wniosek-kosztorys'!I108=0)</f>
        <v>1</v>
      </c>
      <c r="T233" s="19">
        <f t="shared" si="6"/>
        <v>1</v>
      </c>
      <c r="U233" s="19">
        <f t="shared" si="7"/>
        <v>0</v>
      </c>
      <c r="V233" s="19">
        <f t="shared" si="8"/>
        <v>1</v>
      </c>
      <c r="W233" s="26">
        <v>91</v>
      </c>
      <c r="X233" s="35" t="s">
        <v>346</v>
      </c>
    </row>
    <row r="234" spans="2:27">
      <c r="B234" s="19" t="str">
        <f>IF(' Wniosek-kosztorys'!A109="EDUKACJA",' Wniosek-kosztorys'!G109,"")</f>
        <v/>
      </c>
      <c r="C234" s="19" t="str">
        <f>IF(' Wniosek-kosztorys'!A109="MIESZKALNICTWO",' Wniosek-kosztorys'!G109,"")</f>
        <v/>
      </c>
      <c r="D234" s="19" t="str">
        <f>IF(' Wniosek-kosztorys'!A109="PRACA",' Wniosek-kosztorys'!G109,"")</f>
        <v/>
      </c>
      <c r="E234" s="19" t="str">
        <f>IF(' Wniosek-kosztorys'!A109="ZDROWIE",' Wniosek-kosztorys'!G109,"")</f>
        <v/>
      </c>
      <c r="F234" s="19" t="str">
        <f>IF(' Wniosek-kosztorys'!A109="EDUKACJA",' Wniosek-kosztorys'!H109,"")</f>
        <v/>
      </c>
      <c r="G234" s="19" t="str">
        <f>IF(' Wniosek-kosztorys'!A109="MIESZKALNICTWO",' Wniosek-kosztorys'!H109,"")</f>
        <v/>
      </c>
      <c r="H234" s="19" t="str">
        <f>IF(' Wniosek-kosztorys'!A109="PRACA",' Wniosek-kosztorys'!H109,"")</f>
        <v/>
      </c>
      <c r="I234" s="19" t="str">
        <f>IF(' Wniosek-kosztorys'!A109="ZDROWIE",' Wniosek-kosztorys'!H109,"")</f>
        <v/>
      </c>
      <c r="J234" s="19" t="str">
        <f>IF('Spr.wydatki '!A117="EDUKACJA",'Spr.wydatki '!F117,"")</f>
        <v/>
      </c>
      <c r="K234" s="36" t="str">
        <f>IF('Spr.wydatki '!A117="MIESZKALNICTWO",'Spr.wydatki '!F117,"")</f>
        <v/>
      </c>
      <c r="L234" s="36" t="str">
        <f>IF('Spr.wydatki '!A117="PRACA",'Spr.wydatki '!F117,"")</f>
        <v/>
      </c>
      <c r="M234" s="36" t="str">
        <f>IF('Spr.wydatki '!A117="ZDROWIE",'Spr.wydatki '!F117,"")</f>
        <v/>
      </c>
      <c r="N234" s="36"/>
      <c r="O234" s="36" t="str">
        <f>IF('Spr.wydatki '!A117="MIESZKALNICTWO",'Spr.wydatki '!G117,"")</f>
        <v/>
      </c>
      <c r="P234" s="36" t="str">
        <f>IF('Spr.wydatki '!A117="PRACA",'Spr.wydatki '!G117,"")</f>
        <v/>
      </c>
      <c r="Q234" s="36" t="str">
        <f>IF('Spr.wydatki '!A117="ZDROWIE",'Spr.wydatki '!G117,"")</f>
        <v/>
      </c>
      <c r="R234" s="19" t="b">
        <f>AND(' Wniosek-kosztorys'!A109&gt;"",' Wniosek-kosztorys'!B109&gt;"",' Wniosek-kosztorys'!E109&gt;"",' Wniosek-kosztorys'!I109&gt;0)</f>
        <v>0</v>
      </c>
      <c r="S234" s="19" t="b">
        <f>AND(' Wniosek-kosztorys'!A109="",' Wniosek-kosztorys'!B109="",' Wniosek-kosztorys'!E109="",' Wniosek-kosztorys'!I109=0)</f>
        <v>1</v>
      </c>
      <c r="T234" s="19">
        <f t="shared" si="6"/>
        <v>1</v>
      </c>
      <c r="U234" s="19">
        <f t="shared" si="7"/>
        <v>0</v>
      </c>
      <c r="V234" s="19">
        <f t="shared" si="8"/>
        <v>1</v>
      </c>
      <c r="W234" s="26">
        <v>92</v>
      </c>
      <c r="X234" s="20"/>
      <c r="Y234" s="20">
        <f>IF(X234=FALSE,0,1)</f>
        <v>0</v>
      </c>
      <c r="Z234" s="19">
        <f>N264</f>
        <v>4</v>
      </c>
      <c r="AA234" s="19">
        <f>E13</f>
        <v>1</v>
      </c>
    </row>
    <row r="235" spans="2:27">
      <c r="B235" s="19" t="str">
        <f>IF(' Wniosek-kosztorys'!A110="EDUKACJA",' Wniosek-kosztorys'!G110,"")</f>
        <v/>
      </c>
      <c r="C235" s="19" t="str">
        <f>IF(' Wniosek-kosztorys'!A110="MIESZKALNICTWO",' Wniosek-kosztorys'!G110,"")</f>
        <v/>
      </c>
      <c r="D235" s="19" t="str">
        <f>IF(' Wniosek-kosztorys'!A110="PRACA",' Wniosek-kosztorys'!G110,"")</f>
        <v/>
      </c>
      <c r="E235" s="19" t="str">
        <f>IF(' Wniosek-kosztorys'!A110="ZDROWIE",' Wniosek-kosztorys'!G110,"")</f>
        <v/>
      </c>
      <c r="F235" s="19" t="str">
        <f>IF(' Wniosek-kosztorys'!A110="EDUKACJA",' Wniosek-kosztorys'!H110,"")</f>
        <v/>
      </c>
      <c r="G235" s="19" t="str">
        <f>IF(' Wniosek-kosztorys'!A110="MIESZKALNICTWO",' Wniosek-kosztorys'!H110,"")</f>
        <v/>
      </c>
      <c r="H235" s="19" t="str">
        <f>IF(' Wniosek-kosztorys'!A110="PRACA",' Wniosek-kosztorys'!H110,"")</f>
        <v/>
      </c>
      <c r="I235" s="19" t="str">
        <f>IF(' Wniosek-kosztorys'!A110="ZDROWIE",' Wniosek-kosztorys'!H110,"")</f>
        <v/>
      </c>
      <c r="J235" s="19" t="str">
        <f>IF('Spr.wydatki '!A118="EDUKACJA",'Spr.wydatki '!F118,"")</f>
        <v/>
      </c>
      <c r="K235" s="36" t="str">
        <f>IF('Spr.wydatki '!A118="MIESZKALNICTWO",'Spr.wydatki '!F118,"")</f>
        <v/>
      </c>
      <c r="L235" s="36" t="str">
        <f>IF('Spr.wydatki '!A118="PRACA",'Spr.wydatki '!F118,"")</f>
        <v/>
      </c>
      <c r="M235" s="36" t="str">
        <f>IF('Spr.wydatki '!A118="ZDROWIE",'Spr.wydatki '!F118,"")</f>
        <v/>
      </c>
      <c r="N235" s="36"/>
      <c r="O235" s="36" t="str">
        <f>IF('Spr.wydatki '!A118="MIESZKALNICTWO",'Spr.wydatki '!G118,"")</f>
        <v/>
      </c>
      <c r="P235" s="36" t="str">
        <f>IF('Spr.wydatki '!A118="PRACA",'Spr.wydatki '!G118,"")</f>
        <v/>
      </c>
      <c r="Q235" s="36" t="str">
        <f>IF('Spr.wydatki '!A118="ZDROWIE",'Spr.wydatki '!G118,"")</f>
        <v/>
      </c>
      <c r="R235" s="19" t="b">
        <f>AND(' Wniosek-kosztorys'!A110&gt;"",' Wniosek-kosztorys'!B110&gt;"",' Wniosek-kosztorys'!E110&gt;"",' Wniosek-kosztorys'!I110&gt;0)</f>
        <v>0</v>
      </c>
      <c r="S235" s="19" t="b">
        <f>AND(' Wniosek-kosztorys'!A110="",' Wniosek-kosztorys'!B110="",' Wniosek-kosztorys'!E110="",' Wniosek-kosztorys'!I110=0)</f>
        <v>1</v>
      </c>
      <c r="T235" s="19">
        <f t="shared" si="6"/>
        <v>1</v>
      </c>
      <c r="U235" s="19">
        <f t="shared" si="7"/>
        <v>0</v>
      </c>
      <c r="V235" s="19">
        <f t="shared" si="8"/>
        <v>1</v>
      </c>
      <c r="W235" s="26">
        <v>93</v>
      </c>
      <c r="Y235" s="20">
        <f>SUM(Y234:AA234)</f>
        <v>5</v>
      </c>
      <c r="Z235" s="262"/>
    </row>
    <row r="236" spans="2:27">
      <c r="B236" s="19" t="str">
        <f>IF(' Wniosek-kosztorys'!A111="EDUKACJA",' Wniosek-kosztorys'!G111,"")</f>
        <v/>
      </c>
      <c r="C236" s="19" t="str">
        <f>IF(' Wniosek-kosztorys'!A111="MIESZKALNICTWO",' Wniosek-kosztorys'!G111,"")</f>
        <v/>
      </c>
      <c r="D236" s="19" t="str">
        <f>IF(' Wniosek-kosztorys'!A111="PRACA",' Wniosek-kosztorys'!G111,"")</f>
        <v/>
      </c>
      <c r="E236" s="19" t="str">
        <f>IF(' Wniosek-kosztorys'!A111="ZDROWIE",' Wniosek-kosztorys'!G111,"")</f>
        <v/>
      </c>
      <c r="F236" s="19" t="str">
        <f>IF(' Wniosek-kosztorys'!A111="EDUKACJA",' Wniosek-kosztorys'!H111,"")</f>
        <v/>
      </c>
      <c r="G236" s="19" t="str">
        <f>IF(' Wniosek-kosztorys'!A111="MIESZKALNICTWO",' Wniosek-kosztorys'!H111,"")</f>
        <v/>
      </c>
      <c r="H236" s="19" t="str">
        <f>IF(' Wniosek-kosztorys'!A111="PRACA",' Wniosek-kosztorys'!H111,"")</f>
        <v/>
      </c>
      <c r="I236" s="19" t="str">
        <f>IF(' Wniosek-kosztorys'!A111="ZDROWIE",' Wniosek-kosztorys'!H111,"")</f>
        <v/>
      </c>
      <c r="J236" s="19" t="str">
        <f>IF('Spr.wydatki '!A119="EDUKACJA",'Spr.wydatki '!F119,"")</f>
        <v/>
      </c>
      <c r="K236" s="36" t="str">
        <f>IF('Spr.wydatki '!A119="MIESZKALNICTWO",'Spr.wydatki '!F119,"")</f>
        <v/>
      </c>
      <c r="L236" s="36" t="str">
        <f>IF('Spr.wydatki '!A119="PRACA",'Spr.wydatki '!F119,"")</f>
        <v/>
      </c>
      <c r="M236" s="36" t="str">
        <f>IF('Spr.wydatki '!A119="ZDROWIE",'Spr.wydatki '!F119,"")</f>
        <v/>
      </c>
      <c r="N236" s="36"/>
      <c r="O236" s="36" t="str">
        <f>IF('Spr.wydatki '!A119="MIESZKALNICTWO",'Spr.wydatki '!G119,"")</f>
        <v/>
      </c>
      <c r="P236" s="36" t="str">
        <f>IF('Spr.wydatki '!A119="PRACA",'Spr.wydatki '!G119,"")</f>
        <v/>
      </c>
      <c r="Q236" s="36" t="str">
        <f>IF('Spr.wydatki '!A119="ZDROWIE",'Spr.wydatki '!G119,"")</f>
        <v/>
      </c>
      <c r="R236" s="19" t="b">
        <f>AND(' Wniosek-kosztorys'!A111&gt;"",' Wniosek-kosztorys'!B111&gt;"",' Wniosek-kosztorys'!E111&gt;"",' Wniosek-kosztorys'!I111&gt;0)</f>
        <v>0</v>
      </c>
      <c r="S236" s="19" t="b">
        <f>AND(' Wniosek-kosztorys'!A111="",' Wniosek-kosztorys'!B111="",' Wniosek-kosztorys'!E111="",' Wniosek-kosztorys'!I111=0)</f>
        <v>1</v>
      </c>
      <c r="T236" s="19">
        <f t="shared" si="6"/>
        <v>1</v>
      </c>
      <c r="U236" s="19">
        <f t="shared" si="7"/>
        <v>0</v>
      </c>
      <c r="V236" s="19">
        <f t="shared" si="8"/>
        <v>1</v>
      </c>
      <c r="W236" s="26">
        <v>94</v>
      </c>
      <c r="Y236" s="19">
        <f>AC272</f>
        <v>24</v>
      </c>
      <c r="Z236" s="20">
        <f>SUM(Y235:Y236)</f>
        <v>29</v>
      </c>
    </row>
    <row r="237" spans="2:27">
      <c r="B237" s="19" t="str">
        <f>IF(' Wniosek-kosztorys'!A112="EDUKACJA",' Wniosek-kosztorys'!G112,"")</f>
        <v/>
      </c>
      <c r="C237" s="19" t="str">
        <f>IF(' Wniosek-kosztorys'!A112="MIESZKALNICTWO",' Wniosek-kosztorys'!G112,"")</f>
        <v/>
      </c>
      <c r="D237" s="19" t="str">
        <f>IF(' Wniosek-kosztorys'!A112="PRACA",' Wniosek-kosztorys'!G112,"")</f>
        <v/>
      </c>
      <c r="E237" s="19" t="str">
        <f>IF(' Wniosek-kosztorys'!A112="ZDROWIE",' Wniosek-kosztorys'!G112,"")</f>
        <v/>
      </c>
      <c r="F237" s="19" t="str">
        <f>IF(' Wniosek-kosztorys'!A112="EDUKACJA",' Wniosek-kosztorys'!H112,"")</f>
        <v/>
      </c>
      <c r="G237" s="19" t="str">
        <f>IF(' Wniosek-kosztorys'!A112="MIESZKALNICTWO",' Wniosek-kosztorys'!H112,"")</f>
        <v/>
      </c>
      <c r="H237" s="19" t="str">
        <f>IF(' Wniosek-kosztorys'!A112="PRACA",' Wniosek-kosztorys'!H112,"")</f>
        <v/>
      </c>
      <c r="I237" s="19" t="str">
        <f>IF(' Wniosek-kosztorys'!A112="ZDROWIE",' Wniosek-kosztorys'!H112,"")</f>
        <v/>
      </c>
      <c r="J237" s="19" t="str">
        <f>IF('Spr.wydatki '!A120="EDUKACJA",'Spr.wydatki '!F120,"")</f>
        <v/>
      </c>
      <c r="K237" s="36" t="str">
        <f>IF('Spr.wydatki '!A120="MIESZKALNICTWO",'Spr.wydatki '!F120,"")</f>
        <v/>
      </c>
      <c r="L237" s="36" t="str">
        <f>IF('Spr.wydatki '!A120="PRACA",'Spr.wydatki '!F120,"")</f>
        <v/>
      </c>
      <c r="M237" s="36" t="str">
        <f>IF('Spr.wydatki '!A120="ZDROWIE",'Spr.wydatki '!F120,"")</f>
        <v/>
      </c>
      <c r="N237" s="36"/>
      <c r="O237" s="36" t="str">
        <f>IF('Spr.wydatki '!A120="MIESZKALNICTWO",'Spr.wydatki '!G120,"")</f>
        <v/>
      </c>
      <c r="P237" s="36" t="str">
        <f>IF('Spr.wydatki '!A120="PRACA",'Spr.wydatki '!G120,"")</f>
        <v/>
      </c>
      <c r="Q237" s="36" t="str">
        <f>IF('Spr.wydatki '!A120="ZDROWIE",'Spr.wydatki '!G120,"")</f>
        <v/>
      </c>
      <c r="R237" s="19" t="b">
        <f>AND(' Wniosek-kosztorys'!A112&gt;"",' Wniosek-kosztorys'!B112&gt;"",' Wniosek-kosztorys'!E112&gt;"",' Wniosek-kosztorys'!I112&gt;0)</f>
        <v>0</v>
      </c>
      <c r="S237" s="19" t="b">
        <f>AND(' Wniosek-kosztorys'!A112="",' Wniosek-kosztorys'!B112="",' Wniosek-kosztorys'!E112="",' Wniosek-kosztorys'!I112=0)</f>
        <v>1</v>
      </c>
      <c r="T237" s="19">
        <f t="shared" si="6"/>
        <v>1</v>
      </c>
      <c r="U237" s="19">
        <f t="shared" si="7"/>
        <v>0</v>
      </c>
      <c r="V237" s="19">
        <f t="shared" si="8"/>
        <v>1</v>
      </c>
      <c r="W237" s="26">
        <v>95</v>
      </c>
      <c r="Z237" s="19" t="str">
        <f>IF(Z236=29,"OK","BŁĄD")</f>
        <v>OK</v>
      </c>
    </row>
    <row r="238" spans="2:27">
      <c r="B238" s="19" t="str">
        <f>IF(' Wniosek-kosztorys'!A113="EDUKACJA",' Wniosek-kosztorys'!G113,"")</f>
        <v/>
      </c>
      <c r="C238" s="19" t="str">
        <f>IF(' Wniosek-kosztorys'!A113="MIESZKALNICTWO",' Wniosek-kosztorys'!G113,"")</f>
        <v/>
      </c>
      <c r="D238" s="19" t="str">
        <f>IF(' Wniosek-kosztorys'!A113="PRACA",' Wniosek-kosztorys'!G113,"")</f>
        <v/>
      </c>
      <c r="E238" s="19" t="str">
        <f>IF(' Wniosek-kosztorys'!A113="ZDROWIE",' Wniosek-kosztorys'!G113,"")</f>
        <v/>
      </c>
      <c r="F238" s="19" t="str">
        <f>IF(' Wniosek-kosztorys'!A113="EDUKACJA",' Wniosek-kosztorys'!H113,"")</f>
        <v/>
      </c>
      <c r="G238" s="19" t="str">
        <f>IF(' Wniosek-kosztorys'!A113="MIESZKALNICTWO",' Wniosek-kosztorys'!H113,"")</f>
        <v/>
      </c>
      <c r="H238" s="19" t="str">
        <f>IF(' Wniosek-kosztorys'!A113="PRACA",' Wniosek-kosztorys'!H113,"")</f>
        <v/>
      </c>
      <c r="I238" s="19" t="str">
        <f>IF(' Wniosek-kosztorys'!A113="ZDROWIE",' Wniosek-kosztorys'!H113,"")</f>
        <v/>
      </c>
      <c r="J238" s="19" t="str">
        <f>IF('Spr.wydatki '!A121="EDUKACJA",'Spr.wydatki '!F121,"")</f>
        <v/>
      </c>
      <c r="K238" s="36" t="str">
        <f>IF('Spr.wydatki '!A121="MIESZKALNICTWO",'Spr.wydatki '!F121,"")</f>
        <v/>
      </c>
      <c r="L238" s="36" t="str">
        <f>IF('Spr.wydatki '!A121="PRACA",'Spr.wydatki '!F121,"")</f>
        <v/>
      </c>
      <c r="M238" s="36" t="str">
        <f>IF('Spr.wydatki '!A121="ZDROWIE",'Spr.wydatki '!F121,"")</f>
        <v/>
      </c>
      <c r="N238" s="36"/>
      <c r="O238" s="36" t="str">
        <f>IF('Spr.wydatki '!A121="MIESZKALNICTWO",'Spr.wydatki '!G121,"")</f>
        <v/>
      </c>
      <c r="P238" s="36" t="str">
        <f>IF('Spr.wydatki '!A121="PRACA",'Spr.wydatki '!G121,"")</f>
        <v/>
      </c>
      <c r="Q238" s="36" t="str">
        <f>IF('Spr.wydatki '!A121="ZDROWIE",'Spr.wydatki '!G121,"")</f>
        <v/>
      </c>
      <c r="R238" s="19" t="b">
        <f>AND(' Wniosek-kosztorys'!A113&gt;"",' Wniosek-kosztorys'!B113&gt;"",' Wniosek-kosztorys'!E113&gt;"",' Wniosek-kosztorys'!I113&gt;0)</f>
        <v>0</v>
      </c>
      <c r="S238" s="19" t="b">
        <f>AND(' Wniosek-kosztorys'!A113="",' Wniosek-kosztorys'!B113="",' Wniosek-kosztorys'!E113="",' Wniosek-kosztorys'!I113=0)</f>
        <v>1</v>
      </c>
      <c r="T238" s="19">
        <f t="shared" si="6"/>
        <v>1</v>
      </c>
      <c r="U238" s="19">
        <f t="shared" si="7"/>
        <v>0</v>
      </c>
      <c r="V238" s="19">
        <f t="shared" si="8"/>
        <v>1</v>
      </c>
      <c r="W238" s="26">
        <v>96</v>
      </c>
    </row>
    <row r="239" spans="2:27">
      <c r="B239" s="19" t="str">
        <f>IF(' Wniosek-kosztorys'!A114="EDUKACJA",' Wniosek-kosztorys'!G114,"")</f>
        <v/>
      </c>
      <c r="C239" s="19" t="str">
        <f>IF(' Wniosek-kosztorys'!A114="MIESZKALNICTWO",' Wniosek-kosztorys'!G114,"")</f>
        <v/>
      </c>
      <c r="D239" s="19" t="str">
        <f>IF(' Wniosek-kosztorys'!A114="PRACA",' Wniosek-kosztorys'!G114,"")</f>
        <v/>
      </c>
      <c r="E239" s="19" t="str">
        <f>IF(' Wniosek-kosztorys'!A114="ZDROWIE",' Wniosek-kosztorys'!G114,"")</f>
        <v/>
      </c>
      <c r="F239" s="19" t="str">
        <f>IF(' Wniosek-kosztorys'!A114="EDUKACJA",' Wniosek-kosztorys'!H114,"")</f>
        <v/>
      </c>
      <c r="G239" s="19" t="str">
        <f>IF(' Wniosek-kosztorys'!A114="MIESZKALNICTWO",' Wniosek-kosztorys'!H114,"")</f>
        <v/>
      </c>
      <c r="H239" s="19" t="str">
        <f>IF(' Wniosek-kosztorys'!A114="PRACA",' Wniosek-kosztorys'!H114,"")</f>
        <v/>
      </c>
      <c r="I239" s="19" t="str">
        <f>IF(' Wniosek-kosztorys'!A114="ZDROWIE",' Wniosek-kosztorys'!H114,"")</f>
        <v/>
      </c>
      <c r="J239" s="19" t="str">
        <f>IF('Spr.wydatki '!A122="EDUKACJA",'Spr.wydatki '!F122,"")</f>
        <v/>
      </c>
      <c r="K239" s="36" t="str">
        <f>IF('Spr.wydatki '!A122="MIESZKALNICTWO",'Spr.wydatki '!F122,"")</f>
        <v/>
      </c>
      <c r="L239" s="36" t="str">
        <f>IF('Spr.wydatki '!A122="PRACA",'Spr.wydatki '!F122,"")</f>
        <v/>
      </c>
      <c r="M239" s="36" t="str">
        <f>IF('Spr.wydatki '!A122="ZDROWIE",'Spr.wydatki '!F122,"")</f>
        <v/>
      </c>
      <c r="N239" s="36"/>
      <c r="O239" s="36" t="str">
        <f>IF('Spr.wydatki '!A122="MIESZKALNICTWO",'Spr.wydatki '!G122,"")</f>
        <v/>
      </c>
      <c r="P239" s="36" t="str">
        <f>IF('Spr.wydatki '!A122="PRACA",'Spr.wydatki '!G122,"")</f>
        <v/>
      </c>
      <c r="Q239" s="36" t="str">
        <f>IF('Spr.wydatki '!A122="ZDROWIE",'Spr.wydatki '!G122,"")</f>
        <v/>
      </c>
      <c r="R239" s="19" t="b">
        <f>AND(' Wniosek-kosztorys'!A114&gt;"",' Wniosek-kosztorys'!B114&gt;"",' Wniosek-kosztorys'!E114&gt;"",' Wniosek-kosztorys'!I114&gt;0)</f>
        <v>0</v>
      </c>
      <c r="S239" s="19" t="b">
        <f>AND(' Wniosek-kosztorys'!A114="",' Wniosek-kosztorys'!B114="",' Wniosek-kosztorys'!E114="",' Wniosek-kosztorys'!I114=0)</f>
        <v>1</v>
      </c>
      <c r="T239" s="19">
        <f t="shared" si="6"/>
        <v>1</v>
      </c>
      <c r="U239" s="19">
        <f t="shared" si="7"/>
        <v>0</v>
      </c>
      <c r="V239" s="19">
        <f t="shared" si="8"/>
        <v>1</v>
      </c>
      <c r="W239" s="26">
        <v>97</v>
      </c>
      <c r="X239" s="19">
        <f>IF(' Wniosek-kosztorys'!A10&gt;0,0,1)</f>
        <v>0</v>
      </c>
      <c r="Y239" s="19">
        <f>IF(' Wniosek-kosztorys'!I10&gt;0,0,1)</f>
        <v>1</v>
      </c>
      <c r="Z239" s="19">
        <f>SUM(X239:Y239)</f>
        <v>1</v>
      </c>
    </row>
    <row r="240" spans="2:27">
      <c r="B240" s="19" t="str">
        <f>IF(' Wniosek-kosztorys'!A115="EDUKACJA",' Wniosek-kosztorys'!G115,"")</f>
        <v/>
      </c>
      <c r="C240" s="19" t="str">
        <f>IF(' Wniosek-kosztorys'!A115="MIESZKALNICTWO",' Wniosek-kosztorys'!G115,"")</f>
        <v/>
      </c>
      <c r="D240" s="19" t="str">
        <f>IF(' Wniosek-kosztorys'!A115="PRACA",' Wniosek-kosztorys'!G115,"")</f>
        <v/>
      </c>
      <c r="E240" s="19" t="str">
        <f>IF(' Wniosek-kosztorys'!A115="ZDROWIE",' Wniosek-kosztorys'!G115,"")</f>
        <v/>
      </c>
      <c r="F240" s="19" t="str">
        <f>IF(' Wniosek-kosztorys'!A115="EDUKACJA",' Wniosek-kosztorys'!H115,"")</f>
        <v/>
      </c>
      <c r="G240" s="19" t="str">
        <f>IF(' Wniosek-kosztorys'!A115="MIESZKALNICTWO",' Wniosek-kosztorys'!H115,"")</f>
        <v/>
      </c>
      <c r="H240" s="19" t="str">
        <f>IF(' Wniosek-kosztorys'!A115="PRACA",' Wniosek-kosztorys'!H115,"")</f>
        <v/>
      </c>
      <c r="I240" s="19" t="str">
        <f>IF(' Wniosek-kosztorys'!A115="ZDROWIE",' Wniosek-kosztorys'!H115,"")</f>
        <v/>
      </c>
      <c r="J240" s="19" t="str">
        <f>IF('Spr.wydatki '!A123="EDUKACJA",'Spr.wydatki '!F123,"")</f>
        <v/>
      </c>
      <c r="K240" s="36" t="str">
        <f>IF('Spr.wydatki '!A123="MIESZKALNICTWO",'Spr.wydatki '!F123,"")</f>
        <v/>
      </c>
      <c r="L240" s="36" t="str">
        <f>IF('Spr.wydatki '!A123="PRACA",'Spr.wydatki '!F123,"")</f>
        <v/>
      </c>
      <c r="M240" s="36" t="str">
        <f>IF('Spr.wydatki '!A123="ZDROWIE",'Spr.wydatki '!F123,"")</f>
        <v/>
      </c>
      <c r="N240" s="36"/>
      <c r="O240" s="36" t="str">
        <f>IF('Spr.wydatki '!A123="MIESZKALNICTWO",'Spr.wydatki '!G123,"")</f>
        <v/>
      </c>
      <c r="P240" s="36" t="str">
        <f>IF('Spr.wydatki '!A123="PRACA",'Spr.wydatki '!G123,"")</f>
        <v/>
      </c>
      <c r="Q240" s="36" t="str">
        <f>IF('Spr.wydatki '!A123="ZDROWIE",'Spr.wydatki '!G123,"")</f>
        <v/>
      </c>
      <c r="R240" s="19" t="b">
        <f>AND(' Wniosek-kosztorys'!A115&gt;"",' Wniosek-kosztorys'!B115&gt;"",' Wniosek-kosztorys'!E115&gt;"",' Wniosek-kosztorys'!I115&gt;0)</f>
        <v>0</v>
      </c>
      <c r="S240" s="19" t="b">
        <f>AND(' Wniosek-kosztorys'!A115="",' Wniosek-kosztorys'!B115="",' Wniosek-kosztorys'!E115="",' Wniosek-kosztorys'!I115=0)</f>
        <v>1</v>
      </c>
      <c r="T240" s="19">
        <f t="shared" si="6"/>
        <v>1</v>
      </c>
      <c r="U240" s="19">
        <f t="shared" si="7"/>
        <v>0</v>
      </c>
      <c r="V240" s="19">
        <f t="shared" si="8"/>
        <v>1</v>
      </c>
      <c r="W240" s="26">
        <v>98</v>
      </c>
      <c r="X240" s="19">
        <f>IF(' Wniosek-kosztorys'!A11&gt;0,0,1)</f>
        <v>0</v>
      </c>
      <c r="Y240" s="19">
        <f>IF(' Wniosek-kosztorys'!I11&gt;0,0,1)</f>
        <v>1</v>
      </c>
      <c r="Z240" s="19">
        <f t="shared" ref="Z240:Z241" si="9">SUM(X240:Y240)</f>
        <v>1</v>
      </c>
    </row>
    <row r="241" spans="1:33">
      <c r="B241" s="19" t="str">
        <f>IF(' Wniosek-kosztorys'!A116="EDUKACJA",' Wniosek-kosztorys'!G116,"")</f>
        <v/>
      </c>
      <c r="C241" s="19" t="str">
        <f>IF(' Wniosek-kosztorys'!A116="MIESZKALNICTWO",' Wniosek-kosztorys'!G116,"")</f>
        <v/>
      </c>
      <c r="D241" s="19" t="str">
        <f>IF(' Wniosek-kosztorys'!A116="PRACA",' Wniosek-kosztorys'!G116,"")</f>
        <v/>
      </c>
      <c r="E241" s="19" t="str">
        <f>IF(' Wniosek-kosztorys'!A116="ZDROWIE",' Wniosek-kosztorys'!G116,"")</f>
        <v/>
      </c>
      <c r="F241" s="19" t="str">
        <f>IF(' Wniosek-kosztorys'!A116="EDUKACJA",' Wniosek-kosztorys'!H116,"")</f>
        <v/>
      </c>
      <c r="G241" s="19" t="str">
        <f>IF(' Wniosek-kosztorys'!A116="MIESZKALNICTWO",' Wniosek-kosztorys'!H116,"")</f>
        <v/>
      </c>
      <c r="H241" s="19" t="str">
        <f>IF(' Wniosek-kosztorys'!A116="PRACA",' Wniosek-kosztorys'!H116,"")</f>
        <v/>
      </c>
      <c r="I241" s="19" t="str">
        <f>IF(' Wniosek-kosztorys'!A116="ZDROWIE",' Wniosek-kosztorys'!H116,"")</f>
        <v/>
      </c>
      <c r="J241" s="19" t="str">
        <f>IF('Spr.wydatki '!A124="EDUKACJA",'Spr.wydatki '!F124,"")</f>
        <v/>
      </c>
      <c r="K241" s="36" t="str">
        <f>IF('Spr.wydatki '!A124="MIESZKALNICTWO",'Spr.wydatki '!F124,"")</f>
        <v/>
      </c>
      <c r="L241" s="36" t="str">
        <f>IF('Spr.wydatki '!A124="PRACA",'Spr.wydatki '!F124,"")</f>
        <v/>
      </c>
      <c r="M241" s="36" t="str">
        <f>IF('Spr.wydatki '!A124="ZDROWIE",'Spr.wydatki '!F124,"")</f>
        <v/>
      </c>
      <c r="N241" s="36"/>
      <c r="O241" s="36" t="str">
        <f>IF('Spr.wydatki '!A124="MIESZKALNICTWO",'Spr.wydatki '!G124,"")</f>
        <v/>
      </c>
      <c r="P241" s="36" t="str">
        <f>IF('Spr.wydatki '!A124="PRACA",'Spr.wydatki '!G124,"")</f>
        <v/>
      </c>
      <c r="Q241" s="36" t="str">
        <f>IF('Spr.wydatki '!A124="ZDROWIE",'Spr.wydatki '!G124,"")</f>
        <v/>
      </c>
      <c r="R241" s="19" t="b">
        <f>AND(' Wniosek-kosztorys'!A116&gt;"",' Wniosek-kosztorys'!B116&gt;"",' Wniosek-kosztorys'!E116&gt;"",' Wniosek-kosztorys'!I116&gt;0)</f>
        <v>0</v>
      </c>
      <c r="S241" s="19" t="b">
        <f>AND(' Wniosek-kosztorys'!A116="",' Wniosek-kosztorys'!B116="",' Wniosek-kosztorys'!E116="",' Wniosek-kosztorys'!I116=0)</f>
        <v>1</v>
      </c>
      <c r="T241" s="19">
        <f t="shared" si="6"/>
        <v>1</v>
      </c>
      <c r="U241" s="19">
        <f t="shared" si="7"/>
        <v>0</v>
      </c>
      <c r="V241" s="19">
        <f t="shared" si="8"/>
        <v>1</v>
      </c>
      <c r="W241" s="26">
        <v>99</v>
      </c>
      <c r="X241" s="19">
        <f>IF(' Wniosek-kosztorys'!A12&gt;0,0,1)</f>
        <v>0</v>
      </c>
      <c r="Y241" s="19">
        <f>IF(' Wniosek-kosztorys'!I12&gt;0,0,1)</f>
        <v>1</v>
      </c>
      <c r="Z241" s="19">
        <f t="shared" si="9"/>
        <v>1</v>
      </c>
    </row>
    <row r="242" spans="1:33">
      <c r="B242" s="19" t="str">
        <f>IF(' Wniosek-kosztorys'!A117="EDUKACJA",' Wniosek-kosztorys'!G117,"")</f>
        <v/>
      </c>
      <c r="C242" s="19" t="str">
        <f>IF(' Wniosek-kosztorys'!A117="MIESZKALNICTWO",' Wniosek-kosztorys'!G117,"")</f>
        <v/>
      </c>
      <c r="D242" s="19" t="str">
        <f>IF(' Wniosek-kosztorys'!A117="PRACA",' Wniosek-kosztorys'!G117,"")</f>
        <v/>
      </c>
      <c r="E242" s="19" t="str">
        <f>IF(' Wniosek-kosztorys'!A117="ZDROWIE",' Wniosek-kosztorys'!G117,"")</f>
        <v/>
      </c>
      <c r="F242" s="19" t="str">
        <f>IF(' Wniosek-kosztorys'!A117="EDUKACJA",' Wniosek-kosztorys'!H117,"")</f>
        <v/>
      </c>
      <c r="G242" s="19" t="str">
        <f>IF(' Wniosek-kosztorys'!A117="MIESZKALNICTWO",' Wniosek-kosztorys'!H117,"")</f>
        <v/>
      </c>
      <c r="H242" s="19" t="str">
        <f>IF(' Wniosek-kosztorys'!A117="PRACA",' Wniosek-kosztorys'!H117,"")</f>
        <v/>
      </c>
      <c r="I242" s="19" t="str">
        <f>IF(' Wniosek-kosztorys'!A117="ZDROWIE",' Wniosek-kosztorys'!H117,"")</f>
        <v/>
      </c>
      <c r="J242" s="19" t="str">
        <f>IF('Spr.wydatki '!A125="EDUKACJA",'Spr.wydatki '!F125,"")</f>
        <v/>
      </c>
      <c r="K242" s="36" t="str">
        <f>IF('Spr.wydatki '!A125="MIESZKALNICTWO",'Spr.wydatki '!F125,"")</f>
        <v/>
      </c>
      <c r="L242" s="36" t="str">
        <f>IF('Spr.wydatki '!A125="PRACA",'Spr.wydatki '!F125,"")</f>
        <v/>
      </c>
      <c r="M242" s="36" t="str">
        <f>IF('Spr.wydatki '!A125="ZDROWIE",'Spr.wydatki '!F125,"")</f>
        <v/>
      </c>
      <c r="N242" s="36"/>
      <c r="O242" s="36" t="str">
        <f>IF('Spr.wydatki '!A125="MIESZKALNICTWO",'Spr.wydatki '!G125,"")</f>
        <v/>
      </c>
      <c r="P242" s="36" t="str">
        <f>IF('Spr.wydatki '!A125="PRACA",'Spr.wydatki '!G125,"")</f>
        <v/>
      </c>
      <c r="Q242" s="36" t="str">
        <f>IF('Spr.wydatki '!A125="ZDROWIE",'Spr.wydatki '!G125,"")</f>
        <v/>
      </c>
      <c r="R242" s="19" t="b">
        <f>AND(' Wniosek-kosztorys'!A117&gt;"",' Wniosek-kosztorys'!B117&gt;"",' Wniosek-kosztorys'!E117&gt;"",' Wniosek-kosztorys'!I117&gt;0)</f>
        <v>0</v>
      </c>
      <c r="S242" s="19" t="b">
        <f>AND(' Wniosek-kosztorys'!A117="",' Wniosek-kosztorys'!B117="",' Wniosek-kosztorys'!E117="",' Wniosek-kosztorys'!I117=0)</f>
        <v>1</v>
      </c>
      <c r="T242" s="19">
        <f t="shared" si="6"/>
        <v>1</v>
      </c>
      <c r="U242" s="19">
        <f t="shared" si="7"/>
        <v>0</v>
      </c>
      <c r="V242" s="19">
        <f t="shared" si="8"/>
        <v>1</v>
      </c>
      <c r="W242" s="26">
        <v>100</v>
      </c>
      <c r="X242" s="19">
        <f>IF(' Wniosek-kosztorys'!A13&gt;0,0,1)</f>
        <v>0</v>
      </c>
      <c r="Y242" s="19">
        <f>IF(' Wniosek-kosztorys'!I13&gt;0,0,1)</f>
        <v>1</v>
      </c>
      <c r="Z242" s="19">
        <f>AG242</f>
        <v>0</v>
      </c>
      <c r="AB242" s="19">
        <f>IF(' Wniosek-kosztorys'!A13&gt;"",0,1)</f>
        <v>1</v>
      </c>
      <c r="AC242" s="19">
        <f>IF(' Wniosek-kosztorys'!I13&gt;0,0,1)</f>
        <v>1</v>
      </c>
      <c r="AD242" s="19">
        <f>IF(' Wniosek-kosztorys'!A13="",1,0)</f>
        <v>1</v>
      </c>
      <c r="AE242" s="19">
        <f>IF(' Wniosek-kosztorys'!I13=0,1,0)</f>
        <v>1</v>
      </c>
      <c r="AF242" s="19">
        <f>SUM(AB242:AE242)</f>
        <v>4</v>
      </c>
      <c r="AG242" s="258">
        <f>IF(AF242=2,1,0)</f>
        <v>0</v>
      </c>
    </row>
    <row r="243" spans="1:33">
      <c r="B243" s="19" t="str">
        <f>IF(' Wniosek-kosztorys'!A118="EDUKACJA",' Wniosek-kosztorys'!G118,"")</f>
        <v/>
      </c>
      <c r="C243" s="19" t="str">
        <f>IF(' Wniosek-kosztorys'!A118="MIESZKALNICTWO",' Wniosek-kosztorys'!G118,"")</f>
        <v/>
      </c>
      <c r="D243" s="19" t="str">
        <f>IF(' Wniosek-kosztorys'!A118="PRACA",' Wniosek-kosztorys'!G118,"")</f>
        <v/>
      </c>
      <c r="E243" s="19" t="str">
        <f>IF(' Wniosek-kosztorys'!A118="ZDROWIE",' Wniosek-kosztorys'!G118,"")</f>
        <v/>
      </c>
      <c r="F243" s="19" t="str">
        <f>IF(' Wniosek-kosztorys'!A118="EDUKACJA",' Wniosek-kosztorys'!H118,"")</f>
        <v/>
      </c>
      <c r="G243" s="19" t="str">
        <f>IF(' Wniosek-kosztorys'!A118="MIESZKALNICTWO",' Wniosek-kosztorys'!H118,"")</f>
        <v/>
      </c>
      <c r="H243" s="19" t="str">
        <f>IF(' Wniosek-kosztorys'!A118="PRACA",' Wniosek-kosztorys'!H118,"")</f>
        <v/>
      </c>
      <c r="I243" s="19" t="str">
        <f>IF(' Wniosek-kosztorys'!A118="ZDROWIE",' Wniosek-kosztorys'!H118,"")</f>
        <v/>
      </c>
      <c r="J243" s="19" t="str">
        <f>IF('Spr.wydatki '!A126="EDUKACJA",'Spr.wydatki '!F126,"")</f>
        <v/>
      </c>
      <c r="K243" s="36" t="str">
        <f>IF('Spr.wydatki '!A126="MIESZKALNICTWO",'Spr.wydatki '!F126,"")</f>
        <v/>
      </c>
      <c r="L243" s="36" t="str">
        <f>IF('Spr.wydatki '!A126="PRACA",'Spr.wydatki '!F126,"")</f>
        <v/>
      </c>
      <c r="M243" s="36" t="str">
        <f>IF('Spr.wydatki '!A126="ZDROWIE",'Spr.wydatki '!F126,"")</f>
        <v/>
      </c>
      <c r="N243" s="36"/>
      <c r="O243" s="36" t="str">
        <f>IF('Spr.wydatki '!A126="MIESZKALNICTWO",'Spr.wydatki '!G126,"")</f>
        <v/>
      </c>
      <c r="P243" s="36" t="str">
        <f>IF('Spr.wydatki '!A126="PRACA",'Spr.wydatki '!G126,"")</f>
        <v/>
      </c>
      <c r="Q243" s="36" t="str">
        <f>IF('Spr.wydatki '!A126="ZDROWIE",'Spr.wydatki '!G126,"")</f>
        <v/>
      </c>
      <c r="R243" s="19" t="b">
        <f>AND(' Wniosek-kosztorys'!A118&gt;"",' Wniosek-kosztorys'!B118&gt;"",' Wniosek-kosztorys'!E118&gt;"",' Wniosek-kosztorys'!I118&gt;0)</f>
        <v>0</v>
      </c>
      <c r="S243" s="19" t="b">
        <f>AND(' Wniosek-kosztorys'!A118="",' Wniosek-kosztorys'!B118="",' Wniosek-kosztorys'!E118="",' Wniosek-kosztorys'!I118=0)</f>
        <v>1</v>
      </c>
      <c r="T243" s="19">
        <f t="shared" si="6"/>
        <v>1</v>
      </c>
      <c r="U243" s="19">
        <f t="shared" si="7"/>
        <v>0</v>
      </c>
      <c r="V243" s="19">
        <f t="shared" si="8"/>
        <v>1</v>
      </c>
      <c r="W243" s="26">
        <v>101</v>
      </c>
      <c r="Z243" s="19">
        <f>SUM(Z239:Z242)</f>
        <v>3</v>
      </c>
    </row>
    <row r="244" spans="1:33">
      <c r="A244" s="19" t="s">
        <v>149</v>
      </c>
      <c r="B244" s="19">
        <f>SUM(B143:B243)</f>
        <v>0</v>
      </c>
      <c r="C244" s="19">
        <f t="shared" ref="C244:E244" si="10">SUM(C143:C243)</f>
        <v>0</v>
      </c>
      <c r="D244" s="19">
        <f t="shared" si="10"/>
        <v>0</v>
      </c>
      <c r="E244" s="19">
        <f t="shared" si="10"/>
        <v>0</v>
      </c>
      <c r="F244" s="19">
        <f t="shared" ref="F244" si="11">SUM(F143:F243)</f>
        <v>0</v>
      </c>
      <c r="G244" s="19">
        <f t="shared" ref="G244" si="12">SUM(G143:G243)</f>
        <v>0</v>
      </c>
      <c r="H244" s="19">
        <f t="shared" ref="H244" si="13">SUM(H143:H243)</f>
        <v>0</v>
      </c>
      <c r="I244" s="19">
        <f t="shared" ref="I244:Q244" si="14">SUM(I143:I243)</f>
        <v>0</v>
      </c>
      <c r="J244" s="19">
        <f t="shared" si="14"/>
        <v>0</v>
      </c>
      <c r="K244" s="37">
        <f t="shared" si="14"/>
        <v>0</v>
      </c>
      <c r="L244" s="37">
        <f t="shared" si="14"/>
        <v>0</v>
      </c>
      <c r="M244" s="37">
        <f t="shared" si="14"/>
        <v>0</v>
      </c>
      <c r="N244" s="37">
        <f t="shared" si="14"/>
        <v>0</v>
      </c>
      <c r="O244" s="37">
        <f t="shared" si="14"/>
        <v>0</v>
      </c>
      <c r="P244" s="37">
        <f t="shared" si="14"/>
        <v>0</v>
      </c>
      <c r="Q244" s="37">
        <f t="shared" si="14"/>
        <v>0</v>
      </c>
      <c r="V244" s="19">
        <f>SUM(V143:V243)</f>
        <v>101</v>
      </c>
      <c r="W244" s="294">
        <f>IF(V244=W243,1,0)</f>
        <v>1</v>
      </c>
      <c r="Z244" s="294">
        <f>IF(Z243=0,1,0)</f>
        <v>0</v>
      </c>
    </row>
    <row r="245" spans="1:33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261">
        <f>W244+J16+Z244</f>
        <v>1</v>
      </c>
      <c r="Y245" s="261" t="str">
        <f>IF(X245=3,"OK","BŁĄD")</f>
        <v>BŁĄD</v>
      </c>
    </row>
    <row r="246" spans="1:33">
      <c r="B246" s="19">
        <v>2016</v>
      </c>
      <c r="C246" s="19">
        <v>2017</v>
      </c>
      <c r="D246" s="19">
        <v>2018</v>
      </c>
      <c r="E246" s="19">
        <v>2019</v>
      </c>
      <c r="F246" s="19">
        <v>2020</v>
      </c>
    </row>
    <row r="247" spans="1:33">
      <c r="A247" s="19">
        <v>1</v>
      </c>
      <c r="B247" s="79" t="str">
        <f>IF($B$246='Program-wskaźniki'!$E$8,'Program-wskaźniki'!E10,"")</f>
        <v/>
      </c>
      <c r="C247" s="80" t="str">
        <f>IF($C$246='Program-wskaźniki'!$E$8,'Program-wskaźniki'!E10,"")</f>
        <v/>
      </c>
      <c r="D247" s="80" t="str">
        <f>IF($D$246='Program-wskaźniki'!$E$8,'Program-wskaźniki'!E10,"")</f>
        <v/>
      </c>
      <c r="E247" s="80" t="str">
        <f>IF($E$246='Program-wskaźniki'!$E$8,'Program-wskaźniki'!E10,"")</f>
        <v/>
      </c>
      <c r="F247" s="81" t="str">
        <f>IF($F$246='Program-wskaźniki'!$E$8,'Program-wskaźniki'!E10,"")</f>
        <v/>
      </c>
      <c r="X247" s="19" t="s">
        <v>346</v>
      </c>
    </row>
    <row r="248" spans="1:33">
      <c r="A248" s="19">
        <v>2</v>
      </c>
      <c r="B248" s="79" t="str">
        <f>IF($B$246='Program-wskaźniki'!$E$8,'Program-wskaźniki'!E11,"")</f>
        <v/>
      </c>
      <c r="C248" s="80" t="str">
        <f>IF($C$246='Program-wskaźniki'!$E$8,'Program-wskaźniki'!E11,"")</f>
        <v/>
      </c>
      <c r="D248" s="80" t="str">
        <f>IF($D$246='Program-wskaźniki'!$E$8,'Program-wskaźniki'!E11,"")</f>
        <v/>
      </c>
      <c r="E248" s="80" t="str">
        <f>IF($E$246='Program-wskaźniki'!$E$8,'Program-wskaźniki'!E11,"")</f>
        <v/>
      </c>
      <c r="F248" s="81" t="str">
        <f>IF($F$246='Program-wskaźniki'!$E$8,'Program-wskaźniki'!E11,"")</f>
        <v/>
      </c>
      <c r="X248" s="19">
        <v>1</v>
      </c>
      <c r="Y248" s="269" t="b">
        <f>AND('Wniosek-kosztorys inne'!A17&gt;"",'Wniosek-kosztorys inne'!B17&gt;"",'Wniosek-kosztorys inne'!C17&gt;0)</f>
        <v>0</v>
      </c>
      <c r="Z248" s="269" t="b">
        <f>AND('Wniosek-kosztorys inne'!A17="",'Wniosek-kosztorys inne'!B17="",'Wniosek-kosztorys inne'!C17="")</f>
        <v>1</v>
      </c>
      <c r="AA248" s="269">
        <f>IF(Y248=TRUE,1,0)</f>
        <v>0</v>
      </c>
      <c r="AB248" s="269">
        <f>IF(Z248=FALSE,0,1)</f>
        <v>1</v>
      </c>
    </row>
    <row r="249" spans="1:33">
      <c r="A249" s="19">
        <v>3</v>
      </c>
      <c r="B249" s="79" t="str">
        <f>IF($B$246='Program-wskaźniki'!$E$8,'Program-wskaźniki'!E12,"")</f>
        <v/>
      </c>
      <c r="C249" s="80" t="str">
        <f>IF($C$246='Program-wskaźniki'!$E$8,'Program-wskaźniki'!E12,"")</f>
        <v/>
      </c>
      <c r="D249" s="80" t="str">
        <f>IF($D$246='Program-wskaźniki'!$E$8,'Program-wskaźniki'!E12,"")</f>
        <v/>
      </c>
      <c r="E249" s="80" t="str">
        <f>IF($E$246='Program-wskaźniki'!$E$8,'Program-wskaźniki'!E12,"")</f>
        <v/>
      </c>
      <c r="F249" s="81" t="str">
        <f>IF($F$246='Program-wskaźniki'!$E$8,'Program-wskaźniki'!E12,"")</f>
        <v/>
      </c>
      <c r="X249" s="19">
        <v>2</v>
      </c>
      <c r="Y249" s="269" t="b">
        <f>AND('Wniosek-kosztorys inne'!A18&gt;"",'Wniosek-kosztorys inne'!B18&gt;"",'Wniosek-kosztorys inne'!C18&gt;0)</f>
        <v>0</v>
      </c>
      <c r="Z249" s="269" t="b">
        <f>AND('Wniosek-kosztorys inne'!A18="",'Wniosek-kosztorys inne'!B18="",'Wniosek-kosztorys inne'!C18="")</f>
        <v>1</v>
      </c>
      <c r="AA249" s="269">
        <f t="shared" ref="AA249:AA271" si="15">IF(Y249=TRUE,1,0)</f>
        <v>0</v>
      </c>
      <c r="AB249" s="269">
        <f t="shared" ref="AB249:AB271" si="16">IF(Z249=FALSE,0,1)</f>
        <v>1</v>
      </c>
    </row>
    <row r="250" spans="1:33">
      <c r="A250" s="19">
        <v>4</v>
      </c>
      <c r="B250" s="79" t="str">
        <f>IF($B$246='Program-wskaźniki'!$E$8,'Program-wskaźniki'!E13,"")</f>
        <v/>
      </c>
      <c r="C250" s="80" t="str">
        <f>IF($C$246='Program-wskaźniki'!$E$8,'Program-wskaźniki'!E13,"")</f>
        <v/>
      </c>
      <c r="D250" s="80" t="str">
        <f>IF($D$246='Program-wskaźniki'!$E$8,'Program-wskaźniki'!E13,"")</f>
        <v/>
      </c>
      <c r="E250" s="80" t="str">
        <f>IF($E$246='Program-wskaźniki'!$E$8,'Program-wskaźniki'!E13,"")</f>
        <v/>
      </c>
      <c r="F250" s="81" t="str">
        <f>IF($F$246='Program-wskaźniki'!$E$8,'Program-wskaźniki'!E13,"")</f>
        <v/>
      </c>
      <c r="X250" s="19">
        <v>3</v>
      </c>
      <c r="Y250" s="269" t="b">
        <f>AND('Wniosek-kosztorys inne'!A19&gt;"",'Wniosek-kosztorys inne'!B19&gt;"",'Wniosek-kosztorys inne'!C19&gt;0)</f>
        <v>0</v>
      </c>
      <c r="Z250" s="269" t="b">
        <f>AND('Wniosek-kosztorys inne'!A19="",'Wniosek-kosztorys inne'!B19="",'Wniosek-kosztorys inne'!C19="")</f>
        <v>1</v>
      </c>
      <c r="AA250" s="269">
        <f t="shared" si="15"/>
        <v>0</v>
      </c>
      <c r="AB250" s="269">
        <f t="shared" si="16"/>
        <v>1</v>
      </c>
    </row>
    <row r="251" spans="1:33">
      <c r="A251" s="19">
        <v>5</v>
      </c>
      <c r="B251" s="79" t="str">
        <f>IF($B$246='Program-wskaźniki'!$E$8,'Program-wskaźniki'!E14,"")</f>
        <v/>
      </c>
      <c r="C251" s="80" t="str">
        <f>IF($C$246='Program-wskaźniki'!$E$8,'Program-wskaźniki'!E14,"")</f>
        <v/>
      </c>
      <c r="D251" s="80" t="str">
        <f>IF($D$246='Program-wskaźniki'!$E$8,'Program-wskaźniki'!E14,"")</f>
        <v/>
      </c>
      <c r="E251" s="80" t="str">
        <f>IF($E$246='Program-wskaźniki'!$E$8,'Program-wskaźniki'!E14,"")</f>
        <v/>
      </c>
      <c r="F251" s="81" t="str">
        <f>IF($F$246='Program-wskaźniki'!$E$8,'Program-wskaźniki'!E14,"")</f>
        <v/>
      </c>
      <c r="X251" s="19">
        <v>4</v>
      </c>
      <c r="Y251" s="269" t="b">
        <f>AND('Wniosek-kosztorys inne'!A20&gt;"",'Wniosek-kosztorys inne'!B20&gt;"",'Wniosek-kosztorys inne'!C20&gt;0)</f>
        <v>0</v>
      </c>
      <c r="Z251" s="269" t="b">
        <f>AND('Wniosek-kosztorys inne'!A20="",'Wniosek-kosztorys inne'!B20="",'Wniosek-kosztorys inne'!C20="")</f>
        <v>1</v>
      </c>
      <c r="AA251" s="269">
        <f t="shared" si="15"/>
        <v>0</v>
      </c>
      <c r="AB251" s="269">
        <f t="shared" si="16"/>
        <v>1</v>
      </c>
    </row>
    <row r="252" spans="1:33">
      <c r="A252" s="19">
        <v>7</v>
      </c>
      <c r="B252" s="80" t="str">
        <f>IF($B$246='Program-wskaźniki'!$E$8,'Program-wskaźniki'!E16,"")</f>
        <v/>
      </c>
      <c r="C252" s="80" t="str">
        <f>IF($C$246='Program-wskaźniki'!$E$8,'Program-wskaźniki'!E16,"")</f>
        <v/>
      </c>
      <c r="D252" s="80" t="str">
        <f>IF($D$246='Program-wskaźniki'!$E$8,'Program-wskaźniki'!E16,"")</f>
        <v/>
      </c>
      <c r="E252" s="80" t="str">
        <f>IF($E$246='Program-wskaźniki'!$E$8,'Program-wskaźniki'!E16,"")</f>
        <v/>
      </c>
      <c r="F252" s="81" t="str">
        <f>IF($F$246='Program-wskaźniki'!$E$8,'Program-wskaźniki'!E16,"")</f>
        <v/>
      </c>
      <c r="X252" s="19">
        <v>5</v>
      </c>
      <c r="Y252" s="269" t="b">
        <f>AND('Wniosek-kosztorys inne'!A21&gt;"",'Wniosek-kosztorys inne'!B21&gt;"",'Wniosek-kosztorys inne'!C21&gt;0)</f>
        <v>0</v>
      </c>
      <c r="Z252" s="269" t="b">
        <f>AND('Wniosek-kosztorys inne'!A21="",'Wniosek-kosztorys inne'!B21="",'Wniosek-kosztorys inne'!C21="")</f>
        <v>1</v>
      </c>
      <c r="AA252" s="269">
        <f t="shared" si="15"/>
        <v>0</v>
      </c>
      <c r="AB252" s="269">
        <f t="shared" si="16"/>
        <v>1</v>
      </c>
    </row>
    <row r="253" spans="1:33">
      <c r="A253" s="19">
        <v>8</v>
      </c>
      <c r="B253" s="79" t="str">
        <f>IF($B$246='Program-wskaźniki'!$E$8,'Program-wskaźniki'!E18,"")</f>
        <v/>
      </c>
      <c r="C253" s="80" t="str">
        <f>IF($C$246='Program-wskaźniki'!$E$8,'Program-wskaźniki'!E18,"")</f>
        <v/>
      </c>
      <c r="D253" s="80" t="str">
        <f>IF($D$246='Program-wskaźniki'!$E$8,'Program-wskaźniki'!E18,"")</f>
        <v/>
      </c>
      <c r="E253" s="80" t="str">
        <f>IF($E$246='Program-wskaźniki'!$E$8,'Program-wskaźniki'!E18,"")</f>
        <v/>
      </c>
      <c r="F253" s="81" t="str">
        <f>IF($F$246='Program-wskaźniki'!$E$8,'Program-wskaźniki'!E18,"")</f>
        <v/>
      </c>
      <c r="X253" s="19">
        <v>6</v>
      </c>
      <c r="Y253" s="269" t="b">
        <f>AND('Wniosek-kosztorys inne'!A22&gt;"",'Wniosek-kosztorys inne'!B22&gt;"",'Wniosek-kosztorys inne'!C22&gt;0)</f>
        <v>0</v>
      </c>
      <c r="Z253" s="269" t="b">
        <f>AND('Wniosek-kosztorys inne'!A22="",'Wniosek-kosztorys inne'!B22="",'Wniosek-kosztorys inne'!C22="")</f>
        <v>1</v>
      </c>
      <c r="AA253" s="269">
        <f t="shared" si="15"/>
        <v>0</v>
      </c>
      <c r="AB253" s="269">
        <f t="shared" si="16"/>
        <v>1</v>
      </c>
    </row>
    <row r="254" spans="1:33">
      <c r="A254" s="19">
        <v>9</v>
      </c>
      <c r="B254" s="79" t="str">
        <f>IF($B$246='Program-wskaźniki'!$E$8,'Program-wskaźniki'!E19,"")</f>
        <v/>
      </c>
      <c r="C254" s="80" t="str">
        <f>IF($C$246='Program-wskaźniki'!$E$8,'Program-wskaźniki'!E19,"")</f>
        <v/>
      </c>
      <c r="D254" s="80" t="str">
        <f>IF($D$246='Program-wskaźniki'!$E$8,'Program-wskaźniki'!E19,"")</f>
        <v/>
      </c>
      <c r="E254" s="80" t="str">
        <f>IF($E$246='Program-wskaźniki'!$E$8,'Program-wskaźniki'!E19,"")</f>
        <v/>
      </c>
      <c r="F254" s="81" t="str">
        <f>IF($F$246='Program-wskaźniki'!$E$8,'Program-wskaźniki'!E19,"")</f>
        <v/>
      </c>
      <c r="X254" s="19">
        <v>7</v>
      </c>
      <c r="Y254" s="269" t="b">
        <f>AND('Wniosek-kosztorys inne'!A23&gt;"",'Wniosek-kosztorys inne'!B23&gt;"",'Wniosek-kosztorys inne'!C23&gt;0)</f>
        <v>0</v>
      </c>
      <c r="Z254" s="269" t="b">
        <f>AND('Wniosek-kosztorys inne'!A23="",'Wniosek-kosztorys inne'!B23="",'Wniosek-kosztorys inne'!C23="")</f>
        <v>1</v>
      </c>
      <c r="AA254" s="269">
        <f t="shared" si="15"/>
        <v>0</v>
      </c>
      <c r="AB254" s="269">
        <f t="shared" si="16"/>
        <v>1</v>
      </c>
    </row>
    <row r="255" spans="1:33">
      <c r="A255" s="19">
        <v>10</v>
      </c>
      <c r="B255" s="79" t="str">
        <f>IF($B$246='Program-wskaźniki'!$E$8,'Program-wskaźniki'!E20,"")</f>
        <v/>
      </c>
      <c r="C255" s="80" t="str">
        <f>IF($C$246='Program-wskaźniki'!$E$8,'Program-wskaźniki'!E20,"")</f>
        <v/>
      </c>
      <c r="D255" s="80" t="str">
        <f>IF($D$246='Program-wskaźniki'!$E$8,'Program-wskaźniki'!E20,"")</f>
        <v/>
      </c>
      <c r="E255" s="80" t="str">
        <f>IF($E$246='Program-wskaźniki'!$E$8,'Program-wskaźniki'!E20,"")</f>
        <v/>
      </c>
      <c r="F255" s="81" t="str">
        <f>IF($F$246='Program-wskaźniki'!$E$8,'Program-wskaźniki'!E20,"")</f>
        <v/>
      </c>
      <c r="X255" s="19">
        <v>8</v>
      </c>
      <c r="Y255" s="269" t="b">
        <f>AND('Wniosek-kosztorys inne'!A24&gt;"",'Wniosek-kosztorys inne'!B24&gt;"",'Wniosek-kosztorys inne'!C24&gt;0)</f>
        <v>0</v>
      </c>
      <c r="Z255" s="269" t="b">
        <f>AND('Wniosek-kosztorys inne'!A24="",'Wniosek-kosztorys inne'!B24="",'Wniosek-kosztorys inne'!C24="")</f>
        <v>1</v>
      </c>
      <c r="AA255" s="269">
        <f t="shared" si="15"/>
        <v>0</v>
      </c>
      <c r="AB255" s="269">
        <f t="shared" si="16"/>
        <v>1</v>
      </c>
    </row>
    <row r="256" spans="1:33">
      <c r="A256" s="19">
        <v>11</v>
      </c>
      <c r="B256" s="79" t="str">
        <f>IF($B$246='Program-wskaźniki'!$E$8,'Program-wskaźniki'!E21,"")</f>
        <v/>
      </c>
      <c r="C256" s="80" t="str">
        <f>IF($C$246='Program-wskaźniki'!$E$8,'Program-wskaźniki'!E21,"")</f>
        <v/>
      </c>
      <c r="D256" s="80" t="str">
        <f>IF($D$246='Program-wskaźniki'!$E$8,'Program-wskaźniki'!E21,"")</f>
        <v/>
      </c>
      <c r="E256" s="80" t="str">
        <f>IF($E$246='Program-wskaźniki'!$E$8,'Program-wskaźniki'!E21,"")</f>
        <v/>
      </c>
      <c r="F256" s="81" t="str">
        <f>IF($F$246='Program-wskaźniki'!$E$8,'Program-wskaźniki'!E21,"")</f>
        <v/>
      </c>
      <c r="X256" s="19">
        <v>9</v>
      </c>
      <c r="Y256" s="269" t="b">
        <f>AND('Wniosek-kosztorys inne'!A25&gt;"",'Wniosek-kosztorys inne'!B25&gt;"",'Wniosek-kosztorys inne'!C25&gt;0)</f>
        <v>0</v>
      </c>
      <c r="Z256" s="269" t="b">
        <f>AND('Wniosek-kosztorys inne'!A25="",'Wniosek-kosztorys inne'!B25="",'Wniosek-kosztorys inne'!C25="")</f>
        <v>1</v>
      </c>
      <c r="AA256" s="269">
        <f t="shared" si="15"/>
        <v>0</v>
      </c>
      <c r="AB256" s="269">
        <f t="shared" si="16"/>
        <v>1</v>
      </c>
    </row>
    <row r="257" spans="1:29">
      <c r="A257" s="19">
        <v>12</v>
      </c>
      <c r="B257" s="81" t="str">
        <f>IF($B$246='Program-wskaźniki'!$E$8,'Program-wskaźniki'!E23,"")</f>
        <v/>
      </c>
      <c r="C257" s="80" t="str">
        <f>IF($C$246='Program-wskaźniki'!$E$8,'Program-wskaźniki'!E23,"")</f>
        <v/>
      </c>
      <c r="D257" s="80" t="str">
        <f>IF($D$246='Program-wskaźniki'!$E$8,'Program-wskaźniki'!E23,"")</f>
        <v/>
      </c>
      <c r="E257" s="80" t="str">
        <f>IF($E$246='Program-wskaźniki'!$E$8,'Program-wskaźniki'!E23,"")</f>
        <v/>
      </c>
      <c r="F257" s="81" t="str">
        <f>IF($F$246='Program-wskaźniki'!$E$8,'Program-wskaźniki'!E23,"")</f>
        <v/>
      </c>
      <c r="X257" s="19">
        <v>10</v>
      </c>
      <c r="Y257" s="269" t="b">
        <f>AND('Wniosek-kosztorys inne'!A26&gt;"",'Wniosek-kosztorys inne'!B26&gt;"",'Wniosek-kosztorys inne'!C26&gt;0)</f>
        <v>0</v>
      </c>
      <c r="Z257" s="269" t="b">
        <f>AND('Wniosek-kosztorys inne'!A26="",'Wniosek-kosztorys inne'!B26="",'Wniosek-kosztorys inne'!C26="")</f>
        <v>1</v>
      </c>
      <c r="AA257" s="269">
        <f t="shared" si="15"/>
        <v>0</v>
      </c>
      <c r="AB257" s="269">
        <f t="shared" si="16"/>
        <v>1</v>
      </c>
    </row>
    <row r="258" spans="1:29">
      <c r="A258" s="19">
        <v>6</v>
      </c>
      <c r="B258" s="81" t="str">
        <f>IF($B$246='Program-wskaźniki'!$E$8,Program!F37,"")</f>
        <v/>
      </c>
      <c r="C258" s="80" t="str">
        <f>IF($C$246='Program-wskaźniki'!$E$8,Program!F37,"")</f>
        <v/>
      </c>
      <c r="D258" s="82" t="str">
        <f>IF(D246='Program-wskaźniki'!E8,Program!F37,"")</f>
        <v/>
      </c>
      <c r="E258" s="82" t="str">
        <f>IF(E246='Program-wskaźniki'!E8,Program!F37,"")</f>
        <v/>
      </c>
      <c r="F258" s="82" t="str">
        <f>IF(F246='Program-wskaźniki'!E8,Program!F37,"")</f>
        <v/>
      </c>
      <c r="X258" s="19">
        <v>11</v>
      </c>
      <c r="Y258" s="269" t="b">
        <f>AND('Wniosek-kosztorys inne'!A27&gt;"",'Wniosek-kosztorys inne'!B27&gt;"",'Wniosek-kosztorys inne'!C27&gt;0)</f>
        <v>0</v>
      </c>
      <c r="Z258" s="269" t="b">
        <f>AND('Wniosek-kosztorys inne'!A27="",'Wniosek-kosztorys inne'!B27="",'Wniosek-kosztorys inne'!C27="")</f>
        <v>1</v>
      </c>
      <c r="AA258" s="269">
        <f t="shared" si="15"/>
        <v>0</v>
      </c>
      <c r="AB258" s="269">
        <f t="shared" si="16"/>
        <v>1</v>
      </c>
    </row>
    <row r="259" spans="1:29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X259" s="19">
        <v>12</v>
      </c>
      <c r="Y259" s="269" t="b">
        <f>AND('Wniosek-kosztorys inne'!A28&gt;"",'Wniosek-kosztorys inne'!B28&gt;"",'Wniosek-kosztorys inne'!C28&gt;0)</f>
        <v>0</v>
      </c>
      <c r="Z259" s="269" t="b">
        <f>AND('Wniosek-kosztorys inne'!A28="",'Wniosek-kosztorys inne'!B28="",'Wniosek-kosztorys inne'!C28="")</f>
        <v>1</v>
      </c>
      <c r="AA259" s="269">
        <f t="shared" si="15"/>
        <v>0</v>
      </c>
      <c r="AB259" s="269">
        <f t="shared" si="16"/>
        <v>1</v>
      </c>
    </row>
    <row r="260" spans="1:29">
      <c r="A260" s="34" t="s">
        <v>338</v>
      </c>
      <c r="B260" s="87">
        <f>IF(Wniosek!A23&gt;"",1,0)</f>
        <v>0</v>
      </c>
      <c r="C260" s="87">
        <f>Sprawozdanie!A15</f>
        <v>0</v>
      </c>
      <c r="D260" s="87">
        <f>IF(C260&gt;"",1,0)</f>
        <v>0</v>
      </c>
      <c r="E260" s="87"/>
      <c r="G260" s="19" t="s">
        <v>340</v>
      </c>
      <c r="H260" s="19">
        <f>IF('Wniosek-kosztorys inne'!A17&gt;"",1,0)</f>
        <v>0</v>
      </c>
      <c r="I260" s="19">
        <f>IF('Wniosek-kosztorys inne'!D17="",0,1)</f>
        <v>0</v>
      </c>
      <c r="J260" s="19">
        <f>SUM(H260:I260)</f>
        <v>0</v>
      </c>
      <c r="M260" s="19" t="s">
        <v>346</v>
      </c>
      <c r="N260" s="19">
        <f>IF('Wniosek-kosztorys inne'!C10="",0,1)</f>
        <v>1</v>
      </c>
      <c r="O260" s="19">
        <f>IF('Wniosek-kosztorys inne'!D10="",0,1)</f>
        <v>1</v>
      </c>
      <c r="X260" s="19">
        <v>13</v>
      </c>
      <c r="Y260" s="269" t="b">
        <f>AND('Wniosek-kosztorys inne'!A29&gt;"",'Wniosek-kosztorys inne'!B29&gt;"",'Wniosek-kosztorys inne'!C29&gt;0)</f>
        <v>0</v>
      </c>
      <c r="Z260" s="269" t="b">
        <f>AND('Wniosek-kosztorys inne'!A29="",'Wniosek-kosztorys inne'!B29="",'Wniosek-kosztorys inne'!C29="")</f>
        <v>1</v>
      </c>
      <c r="AA260" s="269">
        <f t="shared" si="15"/>
        <v>0</v>
      </c>
      <c r="AB260" s="269">
        <f t="shared" si="16"/>
        <v>1</v>
      </c>
    </row>
    <row r="261" spans="1:29">
      <c r="B261" s="87">
        <f>IF(Wniosek!A24&gt;"",1,0)</f>
        <v>0</v>
      </c>
      <c r="C261" s="87">
        <f>Sprawozdanie!A18</f>
        <v>0</v>
      </c>
      <c r="D261" s="87">
        <f t="shared" ref="D261:D278" si="17">IF(C261&gt;"",1,0)</f>
        <v>0</v>
      </c>
      <c r="E261" s="87"/>
      <c r="H261" s="19">
        <f>IF('Wniosek-kosztorys inne'!A18&gt;"",1,0)</f>
        <v>0</v>
      </c>
      <c r="I261" s="19">
        <f>IF('Wniosek-kosztorys inne'!D18="",0,1)</f>
        <v>0</v>
      </c>
      <c r="J261" s="19">
        <f t="shared" ref="J261:J287" si="18">SUM(H261:I261)</f>
        <v>0</v>
      </c>
      <c r="N261" s="19">
        <f>IF('Wniosek-kosztorys inne'!C11="",0,1)</f>
        <v>1</v>
      </c>
      <c r="O261" s="19">
        <f>IF('Wniosek-kosztorys inne'!D11="",0,1)</f>
        <v>1</v>
      </c>
      <c r="X261" s="19">
        <v>14</v>
      </c>
      <c r="Y261" s="269" t="b">
        <f>AND('Wniosek-kosztorys inne'!A30&gt;"",'Wniosek-kosztorys inne'!B30&gt;"",'Wniosek-kosztorys inne'!C30&gt;0)</f>
        <v>0</v>
      </c>
      <c r="Z261" s="269" t="b">
        <f>AND('Wniosek-kosztorys inne'!A30="",'Wniosek-kosztorys inne'!B30="",'Wniosek-kosztorys inne'!C30="")</f>
        <v>1</v>
      </c>
      <c r="AA261" s="269">
        <f t="shared" si="15"/>
        <v>0</v>
      </c>
      <c r="AB261" s="269">
        <f t="shared" si="16"/>
        <v>1</v>
      </c>
    </row>
    <row r="262" spans="1:29">
      <c r="B262" s="87">
        <f>IF(Wniosek!A25&gt;"",1,0)</f>
        <v>0</v>
      </c>
      <c r="C262" s="87">
        <f>Sprawozdanie!A21</f>
        <v>0</v>
      </c>
      <c r="D262" s="87">
        <f t="shared" si="17"/>
        <v>0</v>
      </c>
      <c r="E262" s="87"/>
      <c r="H262" s="19">
        <f>IF('Wniosek-kosztorys inne'!A19&gt;"",1,0)</f>
        <v>0</v>
      </c>
      <c r="I262" s="19">
        <f>IF('Wniosek-kosztorys inne'!D19="",0,1)</f>
        <v>0</v>
      </c>
      <c r="J262" s="19">
        <f t="shared" si="18"/>
        <v>0</v>
      </c>
      <c r="N262" s="19">
        <f>IF('Wniosek-kosztorys inne'!C12="",0,1)</f>
        <v>1</v>
      </c>
      <c r="O262" s="19">
        <f>IF('Wniosek-kosztorys inne'!D12="",0,1)</f>
        <v>1</v>
      </c>
      <c r="X262" s="19">
        <v>15</v>
      </c>
      <c r="Y262" s="269" t="b">
        <f>AND('Wniosek-kosztorys inne'!A31&gt;"",'Wniosek-kosztorys inne'!B31&gt;"",'Wniosek-kosztorys inne'!C31&gt;0)</f>
        <v>0</v>
      </c>
      <c r="Z262" s="269" t="b">
        <f>AND('Wniosek-kosztorys inne'!A31="",'Wniosek-kosztorys inne'!B31="",'Wniosek-kosztorys inne'!C31="")</f>
        <v>1</v>
      </c>
      <c r="AA262" s="269">
        <f t="shared" si="15"/>
        <v>0</v>
      </c>
      <c r="AB262" s="269">
        <f t="shared" si="16"/>
        <v>1</v>
      </c>
    </row>
    <row r="263" spans="1:29">
      <c r="B263" s="87">
        <f>IF(Wniosek!A26&gt;"",1,0)</f>
        <v>0</v>
      </c>
      <c r="C263" s="87">
        <f>Sprawozdanie!A24</f>
        <v>0</v>
      </c>
      <c r="D263" s="87">
        <f t="shared" si="17"/>
        <v>0</v>
      </c>
      <c r="E263" s="87"/>
      <c r="H263" s="19">
        <f>IF('Wniosek-kosztorys inne'!A20&gt;"",1,0)</f>
        <v>0</v>
      </c>
      <c r="I263" s="19">
        <f>IF('Wniosek-kosztorys inne'!D20="",0,1)</f>
        <v>0</v>
      </c>
      <c r="J263" s="19">
        <f t="shared" si="18"/>
        <v>0</v>
      </c>
      <c r="N263" s="19">
        <f>IF('Wniosek-kosztorys inne'!C13="",0,1)</f>
        <v>1</v>
      </c>
      <c r="O263" s="19">
        <f>IF('Wniosek-kosztorys inne'!D13="",0,1)</f>
        <v>1</v>
      </c>
      <c r="X263" s="19">
        <v>16</v>
      </c>
      <c r="Y263" s="269" t="b">
        <f>AND('Wniosek-kosztorys inne'!A32&gt;"",'Wniosek-kosztorys inne'!B32&gt;"",'Wniosek-kosztorys inne'!C32&gt;0)</f>
        <v>0</v>
      </c>
      <c r="Z263" s="269" t="b">
        <f>AND('Wniosek-kosztorys inne'!A32="",'Wniosek-kosztorys inne'!B32="",'Wniosek-kosztorys inne'!C32="")</f>
        <v>1</v>
      </c>
      <c r="AA263" s="269">
        <f t="shared" si="15"/>
        <v>0</v>
      </c>
      <c r="AB263" s="269">
        <f t="shared" si="16"/>
        <v>1</v>
      </c>
    </row>
    <row r="264" spans="1:29">
      <c r="B264" s="87">
        <f>IF(Wniosek!A27&gt;"",1,0)</f>
        <v>0</v>
      </c>
      <c r="C264" s="87">
        <f>Sprawozdanie!A27</f>
        <v>0</v>
      </c>
      <c r="D264" s="87">
        <f t="shared" si="17"/>
        <v>0</v>
      </c>
      <c r="E264" s="87"/>
      <c r="H264" s="19">
        <f>IF('Wniosek-kosztorys inne'!A21&gt;"",1,0)</f>
        <v>0</v>
      </c>
      <c r="I264" s="19">
        <f>IF('Wniosek-kosztorys inne'!D21="",0,1)</f>
        <v>0</v>
      </c>
      <c r="J264" s="19">
        <f t="shared" si="18"/>
        <v>0</v>
      </c>
      <c r="N264" s="19">
        <f>SUM(N260:N263)</f>
        <v>4</v>
      </c>
      <c r="O264" s="19">
        <f>SUM(O260:O263)</f>
        <v>4</v>
      </c>
      <c r="X264" s="19">
        <v>17</v>
      </c>
      <c r="Y264" s="269" t="b">
        <f>AND('Wniosek-kosztorys inne'!A33&gt;"",'Wniosek-kosztorys inne'!B33&gt;"",'Wniosek-kosztorys inne'!C33&gt;0)</f>
        <v>0</v>
      </c>
      <c r="Z264" s="269" t="b">
        <f>AND('Wniosek-kosztorys inne'!A33="",'Wniosek-kosztorys inne'!B33="",'Wniosek-kosztorys inne'!C33="")</f>
        <v>1</v>
      </c>
      <c r="AA264" s="269">
        <f t="shared" si="15"/>
        <v>0</v>
      </c>
      <c r="AB264" s="269">
        <f t="shared" si="16"/>
        <v>1</v>
      </c>
    </row>
    <row r="265" spans="1:29">
      <c r="B265" s="87">
        <f>IF(Wniosek!A28&gt;"",1,0)</f>
        <v>0</v>
      </c>
      <c r="C265" s="87">
        <f>Sprawozdanie!A30</f>
        <v>0</v>
      </c>
      <c r="D265" s="87">
        <f t="shared" si="17"/>
        <v>0</v>
      </c>
      <c r="E265" s="87"/>
      <c r="H265" s="19">
        <f>IF('Wniosek-kosztorys inne'!A22&gt;"",1,0)</f>
        <v>0</v>
      </c>
      <c r="I265" s="19">
        <f>IF('Wniosek-kosztorys inne'!D22="",0,1)</f>
        <v>0</v>
      </c>
      <c r="J265" s="19">
        <f t="shared" si="18"/>
        <v>0</v>
      </c>
      <c r="X265" s="19">
        <v>18</v>
      </c>
      <c r="Y265" s="269" t="b">
        <f>AND('Wniosek-kosztorys inne'!A34&gt;"",'Wniosek-kosztorys inne'!B34&gt;"",'Wniosek-kosztorys inne'!C34&gt;0)</f>
        <v>0</v>
      </c>
      <c r="Z265" s="269" t="b">
        <f>AND('Wniosek-kosztorys inne'!A34="",'Wniosek-kosztorys inne'!B34="",'Wniosek-kosztorys inne'!C34="")</f>
        <v>1</v>
      </c>
      <c r="AA265" s="269">
        <f t="shared" si="15"/>
        <v>0</v>
      </c>
      <c r="AB265" s="269">
        <f t="shared" si="16"/>
        <v>1</v>
      </c>
    </row>
    <row r="266" spans="1:29">
      <c r="B266" s="87">
        <f>IF(Wniosek!A29&gt;"",1,0)</f>
        <v>0</v>
      </c>
      <c r="C266" s="87">
        <f>Sprawozdanie!A33</f>
        <v>0</v>
      </c>
      <c r="D266" s="87">
        <f t="shared" si="17"/>
        <v>0</v>
      </c>
      <c r="E266" s="87"/>
      <c r="H266" s="19">
        <f>IF('Wniosek-kosztorys inne'!A23&gt;"",1,0)</f>
        <v>0</v>
      </c>
      <c r="I266" s="19">
        <f>IF('Wniosek-kosztorys inne'!D23="",0,1)</f>
        <v>0</v>
      </c>
      <c r="J266" s="19">
        <f t="shared" si="18"/>
        <v>0</v>
      </c>
      <c r="X266" s="19">
        <v>19</v>
      </c>
      <c r="Y266" s="269" t="b">
        <f>AND('Wniosek-kosztorys inne'!A35&gt;"",'Wniosek-kosztorys inne'!B35&gt;"",'Wniosek-kosztorys inne'!C35&gt;0)</f>
        <v>0</v>
      </c>
      <c r="Z266" s="269" t="b">
        <f>AND('Wniosek-kosztorys inne'!A35="",'Wniosek-kosztorys inne'!B35="",'Wniosek-kosztorys inne'!C35="")</f>
        <v>1</v>
      </c>
      <c r="AA266" s="269">
        <f t="shared" si="15"/>
        <v>0</v>
      </c>
      <c r="AB266" s="269">
        <f t="shared" si="16"/>
        <v>1</v>
      </c>
    </row>
    <row r="267" spans="1:29">
      <c r="B267" s="87">
        <f>IF(Wniosek!A30&gt;"",1,0)</f>
        <v>0</v>
      </c>
      <c r="C267" s="87">
        <f>Sprawozdanie!A36</f>
        <v>0</v>
      </c>
      <c r="D267" s="87">
        <f t="shared" si="17"/>
        <v>0</v>
      </c>
      <c r="E267" s="87"/>
      <c r="H267" s="19">
        <f>IF('Wniosek-kosztorys inne'!A24&gt;"",1,0)</f>
        <v>0</v>
      </c>
      <c r="I267" s="19">
        <f>IF('Wniosek-kosztorys inne'!D24="",0,1)</f>
        <v>0</v>
      </c>
      <c r="J267" s="19">
        <f t="shared" si="18"/>
        <v>0</v>
      </c>
      <c r="X267" s="19">
        <v>20</v>
      </c>
      <c r="Y267" s="269" t="b">
        <f>AND('Wniosek-kosztorys inne'!A36&gt;"",'Wniosek-kosztorys inne'!B36&gt;"",'Wniosek-kosztorys inne'!C36&gt;0)</f>
        <v>0</v>
      </c>
      <c r="Z267" s="269" t="b">
        <f>AND('Wniosek-kosztorys inne'!A36="",'Wniosek-kosztorys inne'!B36="",'Wniosek-kosztorys inne'!C36="")</f>
        <v>1</v>
      </c>
      <c r="AA267" s="269">
        <f t="shared" si="15"/>
        <v>0</v>
      </c>
      <c r="AB267" s="269">
        <f t="shared" si="16"/>
        <v>1</v>
      </c>
    </row>
    <row r="268" spans="1:29">
      <c r="B268" s="87">
        <f>IF(Wniosek!A31&gt;"",1,0)</f>
        <v>0</v>
      </c>
      <c r="C268" s="87">
        <f>Sprawozdanie!A39</f>
        <v>0</v>
      </c>
      <c r="D268" s="87">
        <f t="shared" si="17"/>
        <v>0</v>
      </c>
      <c r="E268" s="87"/>
      <c r="H268" s="19">
        <f>IF('Wniosek-kosztorys inne'!A25&gt;"",1,0)</f>
        <v>0</v>
      </c>
      <c r="I268" s="19">
        <f>IF('Wniosek-kosztorys inne'!D25="",0,1)</f>
        <v>0</v>
      </c>
      <c r="J268" s="19">
        <f t="shared" si="18"/>
        <v>0</v>
      </c>
      <c r="X268" s="19">
        <v>21</v>
      </c>
      <c r="Y268" s="269" t="b">
        <f>AND('Wniosek-kosztorys inne'!A37&gt;"",'Wniosek-kosztorys inne'!B37&gt;"",'Wniosek-kosztorys inne'!C37&gt;0)</f>
        <v>0</v>
      </c>
      <c r="Z268" s="269" t="b">
        <f>AND('Wniosek-kosztorys inne'!A37="",'Wniosek-kosztorys inne'!B37="",'Wniosek-kosztorys inne'!C37="")</f>
        <v>1</v>
      </c>
      <c r="AA268" s="269">
        <f t="shared" si="15"/>
        <v>0</v>
      </c>
      <c r="AB268" s="269">
        <f t="shared" si="16"/>
        <v>1</v>
      </c>
    </row>
    <row r="269" spans="1:29">
      <c r="B269" s="87">
        <f>IF(Wniosek!A32&gt;"",1,0)</f>
        <v>0</v>
      </c>
      <c r="C269" s="87">
        <f>Sprawozdanie!A42</f>
        <v>0</v>
      </c>
      <c r="D269" s="87">
        <f t="shared" si="17"/>
        <v>0</v>
      </c>
      <c r="E269" s="87"/>
      <c r="H269" s="19">
        <f>IF('Wniosek-kosztorys inne'!A26&gt;"",1,0)</f>
        <v>0</v>
      </c>
      <c r="I269" s="19">
        <f>IF('Wniosek-kosztorys inne'!D26="",0,1)</f>
        <v>0</v>
      </c>
      <c r="J269" s="19">
        <f t="shared" si="18"/>
        <v>0</v>
      </c>
      <c r="X269" s="19">
        <v>22</v>
      </c>
      <c r="Y269" s="269" t="b">
        <f>AND('Wniosek-kosztorys inne'!A38&gt;"",'Wniosek-kosztorys inne'!B38&gt;"",'Wniosek-kosztorys inne'!C38&gt;0)</f>
        <v>0</v>
      </c>
      <c r="Z269" s="269" t="b">
        <f>AND('Wniosek-kosztorys inne'!A38="",'Wniosek-kosztorys inne'!B38="",'Wniosek-kosztorys inne'!C38="")</f>
        <v>1</v>
      </c>
      <c r="AA269" s="269">
        <f t="shared" si="15"/>
        <v>0</v>
      </c>
      <c r="AB269" s="269">
        <f t="shared" si="16"/>
        <v>1</v>
      </c>
    </row>
    <row r="270" spans="1:29">
      <c r="B270" s="87">
        <f>IF(Wniosek!A33&gt;"",1,0)</f>
        <v>0</v>
      </c>
      <c r="C270" s="87">
        <f>Sprawozdanie!A45</f>
        <v>0</v>
      </c>
      <c r="D270" s="87">
        <f t="shared" si="17"/>
        <v>0</v>
      </c>
      <c r="E270" s="87"/>
      <c r="H270" s="19">
        <f>IF('Wniosek-kosztorys inne'!A27&gt;"",1,0)</f>
        <v>0</v>
      </c>
      <c r="I270" s="19">
        <f>IF('Wniosek-kosztorys inne'!D27="",0,1)</f>
        <v>0</v>
      </c>
      <c r="J270" s="19">
        <f t="shared" si="18"/>
        <v>0</v>
      </c>
      <c r="X270" s="19">
        <v>23</v>
      </c>
      <c r="Y270" s="269" t="b">
        <f>AND('Wniosek-kosztorys inne'!A39&gt;"",'Wniosek-kosztorys inne'!B39&gt;"",'Wniosek-kosztorys inne'!C39&gt;0)</f>
        <v>0</v>
      </c>
      <c r="Z270" s="269" t="b">
        <f>AND('Wniosek-kosztorys inne'!A39="",'Wniosek-kosztorys inne'!B39="",'Wniosek-kosztorys inne'!C39="")</f>
        <v>1</v>
      </c>
      <c r="AA270" s="269">
        <f t="shared" si="15"/>
        <v>0</v>
      </c>
      <c r="AB270" s="269">
        <f t="shared" si="16"/>
        <v>1</v>
      </c>
    </row>
    <row r="271" spans="1:29">
      <c r="B271" s="87">
        <f>IF(Wniosek!A34&gt;"",1,0)</f>
        <v>0</v>
      </c>
      <c r="C271" s="87">
        <f>Sprawozdanie!A48</f>
        <v>0</v>
      </c>
      <c r="D271" s="87">
        <f t="shared" si="17"/>
        <v>0</v>
      </c>
      <c r="E271" s="87"/>
      <c r="H271" s="19">
        <f>IF('Wniosek-kosztorys inne'!A28&gt;"",1,0)</f>
        <v>0</v>
      </c>
      <c r="I271" s="19">
        <f>IF('Wniosek-kosztorys inne'!D28="",0,1)</f>
        <v>0</v>
      </c>
      <c r="J271" s="19">
        <f t="shared" si="18"/>
        <v>0</v>
      </c>
      <c r="X271" s="19">
        <v>24</v>
      </c>
      <c r="Y271" s="269" t="b">
        <f>AND('Wniosek-kosztorys inne'!A40&gt;"",'Wniosek-kosztorys inne'!B40&gt;"",'Wniosek-kosztorys inne'!C40&gt;0)</f>
        <v>0</v>
      </c>
      <c r="Z271" s="269" t="b">
        <f>AND('Wniosek-kosztorys inne'!A40="",'Wniosek-kosztorys inne'!B40="",'Wniosek-kosztorys inne'!C40="")</f>
        <v>1</v>
      </c>
      <c r="AA271" s="269">
        <f t="shared" si="15"/>
        <v>0</v>
      </c>
      <c r="AB271" s="269">
        <f t="shared" si="16"/>
        <v>1</v>
      </c>
    </row>
    <row r="272" spans="1:29">
      <c r="B272" s="87">
        <f>IF(Wniosek!A35&gt;"",1,0)</f>
        <v>0</v>
      </c>
      <c r="C272" s="87">
        <f>Sprawozdanie!A51</f>
        <v>0</v>
      </c>
      <c r="D272" s="87">
        <f t="shared" si="17"/>
        <v>0</v>
      </c>
      <c r="E272" s="87"/>
      <c r="H272" s="19">
        <f>IF('Wniosek-kosztorys inne'!A29&gt;"",1,0)</f>
        <v>0</v>
      </c>
      <c r="I272" s="19">
        <f>IF('Wniosek-kosztorys inne'!D29="",0,1)</f>
        <v>0</v>
      </c>
      <c r="J272" s="19">
        <f t="shared" si="18"/>
        <v>0</v>
      </c>
      <c r="Y272" s="269"/>
      <c r="Z272" s="269"/>
      <c r="AA272" s="269">
        <f>SUM(AA248:AA271)</f>
        <v>0</v>
      </c>
      <c r="AB272" s="269">
        <f>SUM(AB248:AB271)</f>
        <v>24</v>
      </c>
      <c r="AC272" s="268">
        <f>SUM(AA272:AB272)</f>
        <v>24</v>
      </c>
    </row>
    <row r="273" spans="2:11">
      <c r="B273" s="87">
        <f>IF(Wniosek!A36&gt;"",1,0)</f>
        <v>0</v>
      </c>
      <c r="C273" s="87">
        <f>Sprawozdanie!A54</f>
        <v>0</v>
      </c>
      <c r="D273" s="87">
        <f t="shared" si="17"/>
        <v>0</v>
      </c>
      <c r="E273" s="87"/>
      <c r="H273" s="19">
        <f>IF('Wniosek-kosztorys inne'!A30&gt;"",1,0)</f>
        <v>0</v>
      </c>
      <c r="I273" s="19">
        <f>IF('Wniosek-kosztorys inne'!D30="",0,1)</f>
        <v>0</v>
      </c>
      <c r="J273" s="19">
        <f t="shared" si="18"/>
        <v>0</v>
      </c>
    </row>
    <row r="274" spans="2:11">
      <c r="B274" s="87">
        <f>IF(Wniosek!A37&gt;"",1,0)</f>
        <v>0</v>
      </c>
      <c r="C274" s="87">
        <f>Sprawozdanie!A57</f>
        <v>0</v>
      </c>
      <c r="D274" s="87">
        <f t="shared" si="17"/>
        <v>0</v>
      </c>
      <c r="E274" s="87"/>
      <c r="H274" s="19">
        <f>IF('Wniosek-kosztorys inne'!A31&gt;"",1,0)</f>
        <v>0</v>
      </c>
      <c r="I274" s="19">
        <f>IF('Wniosek-kosztorys inne'!D31="",0,1)</f>
        <v>0</v>
      </c>
      <c r="J274" s="19">
        <f t="shared" si="18"/>
        <v>0</v>
      </c>
    </row>
    <row r="275" spans="2:11">
      <c r="B275" s="87">
        <f>IF(Wniosek!A38&gt;"",1,0)</f>
        <v>0</v>
      </c>
      <c r="C275" s="87">
        <f>Sprawozdanie!A60</f>
        <v>0</v>
      </c>
      <c r="D275" s="87">
        <f t="shared" si="17"/>
        <v>0</v>
      </c>
      <c r="E275" s="87"/>
      <c r="H275" s="19">
        <f>IF('Wniosek-kosztorys inne'!A32&gt;"",1,0)</f>
        <v>0</v>
      </c>
      <c r="I275" s="19">
        <f>IF('Wniosek-kosztorys inne'!D32="",0,1)</f>
        <v>0</v>
      </c>
      <c r="J275" s="19">
        <f t="shared" si="18"/>
        <v>0</v>
      </c>
    </row>
    <row r="276" spans="2:11">
      <c r="B276" s="87">
        <f>IF(Wniosek!A39&gt;"",1,0)</f>
        <v>0</v>
      </c>
      <c r="C276" s="87">
        <f>Sprawozdanie!A63</f>
        <v>0</v>
      </c>
      <c r="D276" s="87">
        <f t="shared" si="17"/>
        <v>0</v>
      </c>
      <c r="E276" s="87"/>
      <c r="H276" s="19">
        <f>IF('Wniosek-kosztorys inne'!A33&gt;"",1,0)</f>
        <v>0</v>
      </c>
      <c r="I276" s="19">
        <f>IF('Wniosek-kosztorys inne'!D33="",0,1)</f>
        <v>0</v>
      </c>
      <c r="J276" s="19">
        <f t="shared" si="18"/>
        <v>0</v>
      </c>
    </row>
    <row r="277" spans="2:11">
      <c r="B277" s="87">
        <f>IF(Wniosek!A40&gt;"",1,0)</f>
        <v>0</v>
      </c>
      <c r="C277" s="87">
        <f>Sprawozdanie!A66</f>
        <v>0</v>
      </c>
      <c r="D277" s="87">
        <f t="shared" si="17"/>
        <v>0</v>
      </c>
      <c r="E277" s="87"/>
      <c r="H277" s="19">
        <f>IF('Wniosek-kosztorys inne'!A34&gt;"",1,0)</f>
        <v>0</v>
      </c>
      <c r="I277" s="19">
        <f>IF('Wniosek-kosztorys inne'!D34="",0,1)</f>
        <v>0</v>
      </c>
      <c r="J277" s="19">
        <f t="shared" si="18"/>
        <v>0</v>
      </c>
    </row>
    <row r="278" spans="2:11">
      <c r="B278" s="87">
        <f>IF(Wniosek!A41&gt;"",1,0)</f>
        <v>0</v>
      </c>
      <c r="C278" s="87">
        <f>Sprawozdanie!A69</f>
        <v>0</v>
      </c>
      <c r="D278" s="87">
        <f t="shared" si="17"/>
        <v>0</v>
      </c>
      <c r="E278" s="87"/>
      <c r="H278" s="19">
        <f>IF('Wniosek-kosztorys inne'!A35&gt;"",1,0)</f>
        <v>0</v>
      </c>
      <c r="I278" s="19">
        <f>IF('Wniosek-kosztorys inne'!D35="",0,1)</f>
        <v>0</v>
      </c>
      <c r="J278" s="19">
        <f t="shared" si="18"/>
        <v>0</v>
      </c>
    </row>
    <row r="279" spans="2:11">
      <c r="B279" s="87">
        <f>SUM(B260:B278)</f>
        <v>0</v>
      </c>
      <c r="C279" s="87"/>
      <c r="D279" s="87">
        <f>SUM(D260:D278)</f>
        <v>0</v>
      </c>
      <c r="E279" s="87" t="str">
        <f>IF(B279=D279,"OK","BŁĄD")</f>
        <v>OK</v>
      </c>
      <c r="H279" s="19">
        <f>IF('Wniosek-kosztorys inne'!A36&gt;"",1,0)</f>
        <v>0</v>
      </c>
      <c r="I279" s="19">
        <f>IF('Wniosek-kosztorys inne'!D36="",0,1)</f>
        <v>0</v>
      </c>
      <c r="J279" s="19">
        <f t="shared" si="18"/>
        <v>0</v>
      </c>
    </row>
    <row r="280" spans="2:11">
      <c r="H280" s="19">
        <f>IF('Wniosek-kosztorys inne'!A37&gt;"",1,0)</f>
        <v>0</v>
      </c>
      <c r="I280" s="19">
        <f>IF('Wniosek-kosztorys inne'!D37="",0,1)</f>
        <v>0</v>
      </c>
      <c r="J280" s="19">
        <f t="shared" si="18"/>
        <v>0</v>
      </c>
    </row>
    <row r="281" spans="2:11">
      <c r="H281" s="19">
        <f>IF('Wniosek-kosztorys inne'!A38&gt;"",1,0)</f>
        <v>0</v>
      </c>
      <c r="I281" s="19">
        <f>IF('Wniosek-kosztorys inne'!D38="",0,1)</f>
        <v>0</v>
      </c>
      <c r="J281" s="19">
        <f t="shared" si="18"/>
        <v>0</v>
      </c>
    </row>
    <row r="282" spans="2:11">
      <c r="H282" s="19">
        <f>IF('Wniosek-kosztorys inne'!A39&gt;"",1,0)</f>
        <v>0</v>
      </c>
      <c r="I282" s="19">
        <f>IF('Wniosek-kosztorys inne'!D39="",0,1)</f>
        <v>0</v>
      </c>
      <c r="J282" s="19">
        <f t="shared" si="18"/>
        <v>0</v>
      </c>
    </row>
    <row r="283" spans="2:11">
      <c r="H283" s="19">
        <f>IF('Wniosek-kosztorys inne'!A40&gt;"",1,0)</f>
        <v>0</v>
      </c>
      <c r="I283" s="19">
        <f>IF('Wniosek-kosztorys inne'!D40="",0,1)</f>
        <v>0</v>
      </c>
      <c r="J283" s="19">
        <f t="shared" si="18"/>
        <v>0</v>
      </c>
    </row>
    <row r="284" spans="2:11">
      <c r="H284" s="19">
        <f>IF('Wniosek-kosztorys inne'!A10&gt;"",1,0)</f>
        <v>1</v>
      </c>
      <c r="I284" s="19">
        <f>IF('Wniosek-kosztorys inne'!D10="",0,1)</f>
        <v>1</v>
      </c>
      <c r="J284" s="19">
        <f t="shared" si="18"/>
        <v>2</v>
      </c>
    </row>
    <row r="285" spans="2:11">
      <c r="H285" s="19">
        <f>IF('Wniosek-kosztorys inne'!A11&gt;"",1,0)</f>
        <v>1</v>
      </c>
      <c r="I285" s="19">
        <f>IF('Wniosek-kosztorys inne'!D11="",0,1)</f>
        <v>1</v>
      </c>
      <c r="J285" s="19">
        <f t="shared" si="18"/>
        <v>2</v>
      </c>
    </row>
    <row r="286" spans="2:11">
      <c r="H286" s="19">
        <f>IF('Wniosek-kosztorys inne'!A12&gt;"",1,0)</f>
        <v>1</v>
      </c>
      <c r="I286" s="19">
        <f>IF('Wniosek-kosztorys inne'!D12="",0,1)</f>
        <v>1</v>
      </c>
      <c r="J286" s="19">
        <f t="shared" si="18"/>
        <v>2</v>
      </c>
    </row>
    <row r="287" spans="2:11">
      <c r="H287" s="19">
        <f>IF('Wniosek-kosztorys inne'!A13&gt;"",1,0)</f>
        <v>1</v>
      </c>
      <c r="I287" s="19">
        <f>IF('Wniosek-kosztorys inne'!D13="",0,1)</f>
        <v>1</v>
      </c>
      <c r="J287" s="19">
        <f t="shared" si="18"/>
        <v>2</v>
      </c>
    </row>
    <row r="288" spans="2:11">
      <c r="K288" s="19" t="b">
        <f>OR(J260=1,J261=1,J262=1,J263=1,J264=1,J265=1,J266=1,J267=1,J268=1,J269=1,J270=1,J271=1,J272=1,J273=1,J274=1,J275=1,J276=1,J277=1,J278=1,J279=1,J280=1,J281=1,J282=1,J283=1,J284=1,J285=1,J286=1,J287=1)</f>
        <v>0</v>
      </c>
    </row>
    <row r="289" spans="2:10">
      <c r="B289" s="19" t="s">
        <v>363</v>
      </c>
      <c r="C289" s="284" t="b">
        <f>AND('Spr.wydatki '!B26&gt;"0",'Spr.wydatki '!D26&gt;0,'Spr.wydatki '!F26&gt;=0,'Spr.wydatki '!G26&gt;=0)</f>
        <v>0</v>
      </c>
      <c r="D289" s="107" t="b">
        <f>AND('Spr.wydatki '!B26=0,'Spr.wydatki '!D26=0,'Spr.wydatki '!F26=0,'Spr.wydatki '!G26=0)</f>
        <v>1</v>
      </c>
      <c r="E289" s="19">
        <f>IF(C289=TRUE,1,0)</f>
        <v>0</v>
      </c>
      <c r="F289" s="19">
        <f>IF(D289=TRUE,1,0)</f>
        <v>1</v>
      </c>
      <c r="I289" s="36"/>
      <c r="J289" s="36"/>
    </row>
    <row r="290" spans="2:10">
      <c r="C290" s="284" t="b">
        <f>AND('Spr.wydatki '!B27&gt;"0",'Spr.wydatki '!D27&gt;0,'Spr.wydatki '!F27&gt;=0,'Spr.wydatki '!G27&gt;=0)</f>
        <v>0</v>
      </c>
      <c r="D290" s="107" t="b">
        <f>AND('Spr.wydatki '!B27=0,'Spr.wydatki '!D27=0,'Spr.wydatki '!F27=0,'Spr.wydatki '!G27=0)</f>
        <v>1</v>
      </c>
      <c r="E290" s="19">
        <f t="shared" ref="E290:E297" si="19">IF(C290=TRUE,1,0)</f>
        <v>0</v>
      </c>
      <c r="F290" s="19">
        <f t="shared" ref="F290:F297" si="20">IF(D290=TRUE,1,0)</f>
        <v>1</v>
      </c>
    </row>
    <row r="291" spans="2:10">
      <c r="C291" s="284" t="b">
        <f>AND('Spr.wydatki '!B28&gt;"0",'Spr.wydatki '!D28&gt;0,'Spr.wydatki '!F28&gt;=0,'Spr.wydatki '!G28&gt;=0)</f>
        <v>0</v>
      </c>
      <c r="D291" s="107" t="b">
        <f>AND('Spr.wydatki '!B28=0,'Spr.wydatki '!D28=0,'Spr.wydatki '!F28=0,'Spr.wydatki '!G28=0)</f>
        <v>1</v>
      </c>
      <c r="E291" s="19">
        <f t="shared" si="19"/>
        <v>0</v>
      </c>
      <c r="F291" s="19">
        <f t="shared" si="20"/>
        <v>1</v>
      </c>
    </row>
    <row r="292" spans="2:10">
      <c r="C292" s="284" t="b">
        <f>AND('Spr.wydatki '!B29&gt;"0",'Spr.wydatki '!D29&gt;0,'Spr.wydatki '!F29&gt;=0,'Spr.wydatki '!G29&gt;=0)</f>
        <v>0</v>
      </c>
      <c r="D292" s="107" t="b">
        <f>AND('Spr.wydatki '!B29=0,'Spr.wydatki '!D29=0,'Spr.wydatki '!F29=0,'Spr.wydatki '!G29=0)</f>
        <v>1</v>
      </c>
      <c r="E292" s="19">
        <f t="shared" si="19"/>
        <v>0</v>
      </c>
      <c r="F292" s="19">
        <f t="shared" si="20"/>
        <v>1</v>
      </c>
    </row>
    <row r="293" spans="2:10">
      <c r="C293" s="284" t="b">
        <f>AND('Spr.wydatki '!B30&gt;"0",'Spr.wydatki '!D30&gt;0,'Spr.wydatki '!F30&gt;=0,'Spr.wydatki '!G30&gt;=0)</f>
        <v>0</v>
      </c>
      <c r="D293" s="107" t="b">
        <f>AND('Spr.wydatki '!B30=0,'Spr.wydatki '!D30=0,'Spr.wydatki '!F30=0,'Spr.wydatki '!G30=0)</f>
        <v>1</v>
      </c>
      <c r="E293" s="19">
        <f t="shared" si="19"/>
        <v>0</v>
      </c>
      <c r="F293" s="19">
        <f t="shared" si="20"/>
        <v>1</v>
      </c>
    </row>
    <row r="294" spans="2:10">
      <c r="C294" s="284" t="b">
        <f>AND('Spr.wydatki '!B31&gt;"0",'Spr.wydatki '!D31&gt;0,'Spr.wydatki '!F31&gt;=0,'Spr.wydatki '!G31&gt;=0)</f>
        <v>0</v>
      </c>
      <c r="D294" s="107" t="b">
        <f>AND('Spr.wydatki '!B31=0,'Spr.wydatki '!D31=0,'Spr.wydatki '!F31=0,'Spr.wydatki '!G31=0)</f>
        <v>1</v>
      </c>
      <c r="E294" s="19">
        <f t="shared" si="19"/>
        <v>0</v>
      </c>
      <c r="F294" s="19">
        <f t="shared" si="20"/>
        <v>1</v>
      </c>
    </row>
    <row r="295" spans="2:10">
      <c r="C295" s="284" t="b">
        <f>AND('Spr.wydatki '!B32&gt;"0",'Spr.wydatki '!D32&gt;0,'Spr.wydatki '!F32&gt;=0,'Spr.wydatki '!G32&gt;=0)</f>
        <v>0</v>
      </c>
      <c r="D295" s="107" t="b">
        <f>AND('Spr.wydatki '!B32=0,'Spr.wydatki '!D32=0,'Spr.wydatki '!F32=0,'Spr.wydatki '!G32=0)</f>
        <v>1</v>
      </c>
      <c r="E295" s="19">
        <f t="shared" si="19"/>
        <v>0</v>
      </c>
      <c r="F295" s="19">
        <f t="shared" si="20"/>
        <v>1</v>
      </c>
    </row>
    <row r="296" spans="2:10">
      <c r="C296" s="284" t="b">
        <f>AND('Spr.wydatki '!B33&gt;"0",'Spr.wydatki '!D33&gt;0,'Spr.wydatki '!F33&gt;=0,'Spr.wydatki '!G33&gt;=0)</f>
        <v>0</v>
      </c>
      <c r="D296" s="107" t="b">
        <f>AND('Spr.wydatki '!B33=0,'Spr.wydatki '!D33=0,'Spr.wydatki '!F33=0,'Spr.wydatki '!G33=0)</f>
        <v>1</v>
      </c>
      <c r="E296" s="19">
        <f t="shared" si="19"/>
        <v>0</v>
      </c>
      <c r="F296" s="19">
        <f t="shared" si="20"/>
        <v>1</v>
      </c>
    </row>
    <row r="297" spans="2:10">
      <c r="C297" s="284" t="b">
        <f>AND('Spr.wydatki '!B34&gt;"0",'Spr.wydatki '!D34&gt;0,'Spr.wydatki '!F34&gt;=0,'Spr.wydatki '!G34&gt;=0)</f>
        <v>0</v>
      </c>
      <c r="D297" s="107" t="b">
        <f>AND('Spr.wydatki '!B34=0,'Spr.wydatki '!D34=0,'Spr.wydatki '!F34=0,'Spr.wydatki '!G34=0)</f>
        <v>1</v>
      </c>
      <c r="E297" s="19">
        <f t="shared" si="19"/>
        <v>0</v>
      </c>
      <c r="F297" s="19">
        <f t="shared" si="20"/>
        <v>1</v>
      </c>
    </row>
    <row r="298" spans="2:10">
      <c r="C298" s="284" t="b">
        <f>AND('Spr.wydatki '!B35&gt;"0",'Spr.wydatki '!D35&gt;0,'Spr.wydatki '!F35&gt;=0,'Spr.wydatki '!G35&gt;=0)</f>
        <v>0</v>
      </c>
      <c r="D298" s="107" t="b">
        <f>AND('Spr.wydatki '!B35=0,'Spr.wydatki '!D35=0,'Spr.wydatki '!F35=0,'Spr.wydatki '!G35=0)</f>
        <v>1</v>
      </c>
      <c r="E298" s="19">
        <f>IF(C298=TRUE,1,0)</f>
        <v>0</v>
      </c>
      <c r="F298" s="19">
        <f>IF(D298=TRUE,1,0)</f>
        <v>1</v>
      </c>
    </row>
    <row r="299" spans="2:10">
      <c r="C299" s="284" t="b">
        <f>AND('Spr.wydatki '!B36&gt;"0",'Spr.wydatki '!D36&gt;0,'Spr.wydatki '!F36&gt;=0,'Spr.wydatki '!G36&gt;=0)</f>
        <v>0</v>
      </c>
      <c r="D299" s="107" t="b">
        <f>AND('Spr.wydatki '!B36=0,'Spr.wydatki '!D36=0,'Spr.wydatki '!F36=0,'Spr.wydatki '!G36=0)</f>
        <v>1</v>
      </c>
      <c r="E299" s="19">
        <f t="shared" ref="E299:E362" si="21">IF(C299=TRUE,1,0)</f>
        <v>0</v>
      </c>
      <c r="F299" s="19">
        <f t="shared" ref="F299:F362" si="22">IF(D299=TRUE,1,0)</f>
        <v>1</v>
      </c>
    </row>
    <row r="300" spans="2:10">
      <c r="C300" s="284" t="b">
        <f>AND('Spr.wydatki '!B37&gt;"0",'Spr.wydatki '!D37&gt;0,'Spr.wydatki '!F37&gt;=0,'Spr.wydatki '!G37&gt;=0)</f>
        <v>0</v>
      </c>
      <c r="D300" s="107" t="b">
        <f>AND('Spr.wydatki '!B37=0,'Spr.wydatki '!D37=0,'Spr.wydatki '!F37=0,'Spr.wydatki '!G37=0)</f>
        <v>1</v>
      </c>
      <c r="E300" s="19">
        <f t="shared" si="21"/>
        <v>0</v>
      </c>
      <c r="F300" s="19">
        <f t="shared" si="22"/>
        <v>1</v>
      </c>
    </row>
    <row r="301" spans="2:10">
      <c r="C301" s="284" t="b">
        <f>AND('Spr.wydatki '!B38&gt;"0",'Spr.wydatki '!D38&gt;0,'Spr.wydatki '!F38&gt;=0,'Spr.wydatki '!G38&gt;=0)</f>
        <v>0</v>
      </c>
      <c r="D301" s="107" t="b">
        <f>AND('Spr.wydatki '!B38=0,'Spr.wydatki '!D38=0,'Spr.wydatki '!F38=0,'Spr.wydatki '!G38=0)</f>
        <v>1</v>
      </c>
      <c r="E301" s="19">
        <f t="shared" si="21"/>
        <v>0</v>
      </c>
      <c r="F301" s="19">
        <f t="shared" si="22"/>
        <v>1</v>
      </c>
    </row>
    <row r="302" spans="2:10">
      <c r="C302" s="284" t="b">
        <f>AND('Spr.wydatki '!B39&gt;"0",'Spr.wydatki '!D39&gt;0,'Spr.wydatki '!F39&gt;=0,'Spr.wydatki '!G39&gt;=0)</f>
        <v>0</v>
      </c>
      <c r="D302" s="107" t="b">
        <f>AND('Spr.wydatki '!B39=0,'Spr.wydatki '!D39=0,'Spr.wydatki '!F39=0,'Spr.wydatki '!G39=0)</f>
        <v>1</v>
      </c>
      <c r="E302" s="19">
        <f t="shared" si="21"/>
        <v>0</v>
      </c>
      <c r="F302" s="19">
        <f t="shared" si="22"/>
        <v>1</v>
      </c>
    </row>
    <row r="303" spans="2:10">
      <c r="C303" s="284" t="b">
        <f>AND('Spr.wydatki '!B40&gt;"0",'Spr.wydatki '!D40&gt;0,'Spr.wydatki '!F40&gt;=0,'Spr.wydatki '!G40&gt;=0)</f>
        <v>0</v>
      </c>
      <c r="D303" s="107" t="b">
        <f>AND('Spr.wydatki '!B40=0,'Spr.wydatki '!D40=0,'Spr.wydatki '!F40=0,'Spr.wydatki '!G40=0)</f>
        <v>1</v>
      </c>
      <c r="E303" s="19">
        <f t="shared" si="21"/>
        <v>0</v>
      </c>
      <c r="F303" s="19">
        <f t="shared" si="22"/>
        <v>1</v>
      </c>
    </row>
    <row r="304" spans="2:10">
      <c r="C304" s="284" t="b">
        <f>AND('Spr.wydatki '!B41&gt;"0",'Spr.wydatki '!D41&gt;0,'Spr.wydatki '!F41&gt;=0,'Spr.wydatki '!G41&gt;=0)</f>
        <v>0</v>
      </c>
      <c r="D304" s="107" t="b">
        <f>AND('Spr.wydatki '!B41=0,'Spr.wydatki '!D41=0,'Spr.wydatki '!F41=0,'Spr.wydatki '!G41=0)</f>
        <v>1</v>
      </c>
      <c r="E304" s="19">
        <f t="shared" si="21"/>
        <v>0</v>
      </c>
      <c r="F304" s="19">
        <f t="shared" si="22"/>
        <v>1</v>
      </c>
    </row>
    <row r="305" spans="3:6">
      <c r="C305" s="284" t="b">
        <f>AND('Spr.wydatki '!B42&gt;"0",'Spr.wydatki '!D42&gt;0,'Spr.wydatki '!F42&gt;=0,'Spr.wydatki '!G42&gt;=0)</f>
        <v>0</v>
      </c>
      <c r="D305" s="107" t="b">
        <f>AND('Spr.wydatki '!B42=0,'Spr.wydatki '!D42=0,'Spr.wydatki '!F42=0,'Spr.wydatki '!G42=0)</f>
        <v>1</v>
      </c>
      <c r="E305" s="19">
        <f t="shared" si="21"/>
        <v>0</v>
      </c>
      <c r="F305" s="19">
        <f t="shared" si="22"/>
        <v>1</v>
      </c>
    </row>
    <row r="306" spans="3:6">
      <c r="C306" s="284" t="b">
        <f>AND('Spr.wydatki '!B43&gt;"0",'Spr.wydatki '!D43&gt;0,'Spr.wydatki '!F43&gt;=0,'Spr.wydatki '!G43&gt;=0)</f>
        <v>0</v>
      </c>
      <c r="D306" s="107" t="b">
        <f>AND('Spr.wydatki '!B43=0,'Spr.wydatki '!D43=0,'Spr.wydatki '!F43=0,'Spr.wydatki '!G43=0)</f>
        <v>1</v>
      </c>
      <c r="E306" s="19">
        <f t="shared" si="21"/>
        <v>0</v>
      </c>
      <c r="F306" s="19">
        <f t="shared" si="22"/>
        <v>1</v>
      </c>
    </row>
    <row r="307" spans="3:6">
      <c r="C307" s="284" t="b">
        <f>AND('Spr.wydatki '!B44&gt;"0",'Spr.wydatki '!D44&gt;0,'Spr.wydatki '!F44&gt;=0,'Spr.wydatki '!G44&gt;=0)</f>
        <v>0</v>
      </c>
      <c r="D307" s="107" t="b">
        <f>AND('Spr.wydatki '!B44=0,'Spr.wydatki '!D44=0,'Spr.wydatki '!F44=0,'Spr.wydatki '!G44=0)</f>
        <v>1</v>
      </c>
      <c r="E307" s="19">
        <f t="shared" si="21"/>
        <v>0</v>
      </c>
      <c r="F307" s="19">
        <f t="shared" si="22"/>
        <v>1</v>
      </c>
    </row>
    <row r="308" spans="3:6">
      <c r="C308" s="284" t="b">
        <f>AND('Spr.wydatki '!B45&gt;"0",'Spr.wydatki '!D45&gt;0,'Spr.wydatki '!F45&gt;=0,'Spr.wydatki '!G45&gt;=0)</f>
        <v>0</v>
      </c>
      <c r="D308" s="107" t="b">
        <f>AND('Spr.wydatki '!B45=0,'Spr.wydatki '!D45=0,'Spr.wydatki '!F45=0,'Spr.wydatki '!G45=0)</f>
        <v>1</v>
      </c>
      <c r="E308" s="19">
        <f t="shared" si="21"/>
        <v>0</v>
      </c>
      <c r="F308" s="19">
        <f t="shared" si="22"/>
        <v>1</v>
      </c>
    </row>
    <row r="309" spans="3:6">
      <c r="C309" s="284" t="b">
        <f>AND('Spr.wydatki '!B46&gt;"0",'Spr.wydatki '!D46&gt;0,'Spr.wydatki '!F46&gt;=0,'Spr.wydatki '!G46&gt;=0)</f>
        <v>0</v>
      </c>
      <c r="D309" s="107" t="b">
        <f>AND('Spr.wydatki '!B46=0,'Spr.wydatki '!D46=0,'Spr.wydatki '!F46=0,'Spr.wydatki '!G46=0)</f>
        <v>1</v>
      </c>
      <c r="E309" s="19">
        <f t="shared" si="21"/>
        <v>0</v>
      </c>
      <c r="F309" s="19">
        <f t="shared" si="22"/>
        <v>1</v>
      </c>
    </row>
    <row r="310" spans="3:6">
      <c r="C310" s="284" t="b">
        <f>AND('Spr.wydatki '!B47&gt;"0",'Spr.wydatki '!D47&gt;0,'Spr.wydatki '!F47&gt;=0,'Spr.wydatki '!G47&gt;=0)</f>
        <v>0</v>
      </c>
      <c r="D310" s="107" t="b">
        <f>AND('Spr.wydatki '!B47=0,'Spr.wydatki '!D47=0,'Spr.wydatki '!F47=0,'Spr.wydatki '!G47=0)</f>
        <v>1</v>
      </c>
      <c r="E310" s="19">
        <f t="shared" si="21"/>
        <v>0</v>
      </c>
      <c r="F310" s="19">
        <f t="shared" si="22"/>
        <v>1</v>
      </c>
    </row>
    <row r="311" spans="3:6">
      <c r="C311" s="284" t="b">
        <f>AND('Spr.wydatki '!B48&gt;"0",'Spr.wydatki '!D48&gt;0,'Spr.wydatki '!F48&gt;=0,'Spr.wydatki '!G48&gt;=0)</f>
        <v>0</v>
      </c>
      <c r="D311" s="107" t="b">
        <f>AND('Spr.wydatki '!B48=0,'Spr.wydatki '!D48=0,'Spr.wydatki '!F48=0,'Spr.wydatki '!G48=0)</f>
        <v>1</v>
      </c>
      <c r="E311" s="19">
        <f t="shared" si="21"/>
        <v>0</v>
      </c>
      <c r="F311" s="19">
        <f t="shared" si="22"/>
        <v>1</v>
      </c>
    </row>
    <row r="312" spans="3:6">
      <c r="C312" s="284" t="b">
        <f>AND('Spr.wydatki '!B49&gt;"0",'Spr.wydatki '!D49&gt;0,'Spr.wydatki '!F49&gt;=0,'Spr.wydatki '!G49&gt;=0)</f>
        <v>0</v>
      </c>
      <c r="D312" s="107" t="b">
        <f>AND('Spr.wydatki '!B49=0,'Spr.wydatki '!D49=0,'Spr.wydatki '!F49=0,'Spr.wydatki '!G49=0)</f>
        <v>1</v>
      </c>
      <c r="E312" s="19">
        <f t="shared" si="21"/>
        <v>0</v>
      </c>
      <c r="F312" s="19">
        <f t="shared" si="22"/>
        <v>1</v>
      </c>
    </row>
    <row r="313" spans="3:6">
      <c r="C313" s="284" t="b">
        <f>AND('Spr.wydatki '!B50&gt;"0",'Spr.wydatki '!D50&gt;0,'Spr.wydatki '!F50&gt;=0,'Spr.wydatki '!G50&gt;=0)</f>
        <v>0</v>
      </c>
      <c r="D313" s="107" t="b">
        <f>AND('Spr.wydatki '!B50=0,'Spr.wydatki '!D50=0,'Spr.wydatki '!F50=0,'Spr.wydatki '!G50=0)</f>
        <v>1</v>
      </c>
      <c r="E313" s="19">
        <f t="shared" si="21"/>
        <v>0</v>
      </c>
      <c r="F313" s="19">
        <f t="shared" si="22"/>
        <v>1</v>
      </c>
    </row>
    <row r="314" spans="3:6">
      <c r="C314" s="284" t="b">
        <f>AND('Spr.wydatki '!B51&gt;"0",'Spr.wydatki '!D51&gt;0,'Spr.wydatki '!F51&gt;=0,'Spr.wydatki '!G51&gt;=0)</f>
        <v>0</v>
      </c>
      <c r="D314" s="107" t="b">
        <f>AND('Spr.wydatki '!B51=0,'Spr.wydatki '!D51=0,'Spr.wydatki '!F51=0,'Spr.wydatki '!G51=0)</f>
        <v>1</v>
      </c>
      <c r="E314" s="19">
        <f t="shared" si="21"/>
        <v>0</v>
      </c>
      <c r="F314" s="19">
        <f t="shared" si="22"/>
        <v>1</v>
      </c>
    </row>
    <row r="315" spans="3:6">
      <c r="C315" s="284" t="b">
        <f>AND('Spr.wydatki '!B52&gt;"0",'Spr.wydatki '!D52&gt;0,'Spr.wydatki '!F52&gt;=0,'Spr.wydatki '!G52&gt;=0)</f>
        <v>0</v>
      </c>
      <c r="D315" s="107" t="b">
        <f>AND('Spr.wydatki '!B52=0,'Spr.wydatki '!D52=0,'Spr.wydatki '!F52=0,'Spr.wydatki '!G52=0)</f>
        <v>1</v>
      </c>
      <c r="E315" s="19">
        <f t="shared" si="21"/>
        <v>0</v>
      </c>
      <c r="F315" s="19">
        <f t="shared" si="22"/>
        <v>1</v>
      </c>
    </row>
    <row r="316" spans="3:6">
      <c r="C316" s="284" t="b">
        <f>AND('Spr.wydatki '!B53&gt;"0",'Spr.wydatki '!D53&gt;0,'Spr.wydatki '!F53&gt;=0,'Spr.wydatki '!G53&gt;=0)</f>
        <v>0</v>
      </c>
      <c r="D316" s="107" t="b">
        <f>AND('Spr.wydatki '!B53=0,'Spr.wydatki '!D53=0,'Spr.wydatki '!F53=0,'Spr.wydatki '!G53=0)</f>
        <v>1</v>
      </c>
      <c r="E316" s="19">
        <f t="shared" si="21"/>
        <v>0</v>
      </c>
      <c r="F316" s="19">
        <f t="shared" si="22"/>
        <v>1</v>
      </c>
    </row>
    <row r="317" spans="3:6">
      <c r="C317" s="284" t="b">
        <f>AND('Spr.wydatki '!B54&gt;"0",'Spr.wydatki '!D54&gt;0,'Spr.wydatki '!F54&gt;=0,'Spr.wydatki '!G54&gt;=0)</f>
        <v>0</v>
      </c>
      <c r="D317" s="107" t="b">
        <f>AND('Spr.wydatki '!B54=0,'Spr.wydatki '!D54=0,'Spr.wydatki '!F54=0,'Spr.wydatki '!G54=0)</f>
        <v>1</v>
      </c>
      <c r="E317" s="19">
        <f t="shared" si="21"/>
        <v>0</v>
      </c>
      <c r="F317" s="19">
        <f t="shared" si="22"/>
        <v>1</v>
      </c>
    </row>
    <row r="318" spans="3:6">
      <c r="C318" s="284" t="b">
        <f>AND('Spr.wydatki '!B55&gt;"0",'Spr.wydatki '!D55&gt;0,'Spr.wydatki '!F55&gt;=0,'Spr.wydatki '!G55&gt;=0)</f>
        <v>0</v>
      </c>
      <c r="D318" s="107" t="b">
        <f>AND('Spr.wydatki '!B55=0,'Spr.wydatki '!D55=0,'Spr.wydatki '!F55=0,'Spr.wydatki '!G55=0)</f>
        <v>1</v>
      </c>
      <c r="E318" s="19">
        <f t="shared" si="21"/>
        <v>0</v>
      </c>
      <c r="F318" s="19">
        <f t="shared" si="22"/>
        <v>1</v>
      </c>
    </row>
    <row r="319" spans="3:6">
      <c r="C319" s="284" t="b">
        <f>AND('Spr.wydatki '!B56&gt;"0",'Spr.wydatki '!D56&gt;0,'Spr.wydatki '!F56&gt;=0,'Spr.wydatki '!G56&gt;=0)</f>
        <v>0</v>
      </c>
      <c r="D319" s="107" t="b">
        <f>AND('Spr.wydatki '!B56=0,'Spr.wydatki '!D56=0,'Spr.wydatki '!F56=0,'Spr.wydatki '!G56=0)</f>
        <v>1</v>
      </c>
      <c r="E319" s="19">
        <f t="shared" si="21"/>
        <v>0</v>
      </c>
      <c r="F319" s="19">
        <f t="shared" si="22"/>
        <v>1</v>
      </c>
    </row>
    <row r="320" spans="3:6">
      <c r="C320" s="284" t="b">
        <f>AND('Spr.wydatki '!B57&gt;"0",'Spr.wydatki '!D57&gt;0,'Spr.wydatki '!F57&gt;=0,'Spr.wydatki '!G57&gt;=0)</f>
        <v>0</v>
      </c>
      <c r="D320" s="107" t="b">
        <f>AND('Spr.wydatki '!B57=0,'Spr.wydatki '!D57=0,'Spr.wydatki '!F57=0,'Spr.wydatki '!G57=0)</f>
        <v>1</v>
      </c>
      <c r="E320" s="19">
        <f t="shared" si="21"/>
        <v>0</v>
      </c>
      <c r="F320" s="19">
        <f t="shared" si="22"/>
        <v>1</v>
      </c>
    </row>
    <row r="321" spans="3:6">
      <c r="C321" s="284" t="b">
        <f>AND('Spr.wydatki '!B58&gt;"0",'Spr.wydatki '!D58&gt;0,'Spr.wydatki '!F58&gt;=0,'Spr.wydatki '!G58&gt;=0)</f>
        <v>0</v>
      </c>
      <c r="D321" s="107" t="b">
        <f>AND('Spr.wydatki '!B58=0,'Spr.wydatki '!D58=0,'Spr.wydatki '!F58=0,'Spr.wydatki '!G58=0)</f>
        <v>1</v>
      </c>
      <c r="E321" s="19">
        <f t="shared" si="21"/>
        <v>0</v>
      </c>
      <c r="F321" s="19">
        <f t="shared" si="22"/>
        <v>1</v>
      </c>
    </row>
    <row r="322" spans="3:6">
      <c r="C322" s="284" t="b">
        <f>AND('Spr.wydatki '!B59&gt;"0",'Spr.wydatki '!D59&gt;0,'Spr.wydatki '!F59&gt;=0,'Spr.wydatki '!G59&gt;=0)</f>
        <v>0</v>
      </c>
      <c r="D322" s="107" t="b">
        <f>AND('Spr.wydatki '!B59=0,'Spr.wydatki '!D59=0,'Spr.wydatki '!F59=0,'Spr.wydatki '!G59=0)</f>
        <v>1</v>
      </c>
      <c r="E322" s="19">
        <f t="shared" si="21"/>
        <v>0</v>
      </c>
      <c r="F322" s="19">
        <f t="shared" si="22"/>
        <v>1</v>
      </c>
    </row>
    <row r="323" spans="3:6">
      <c r="C323" s="284" t="b">
        <f>AND('Spr.wydatki '!B60&gt;"0",'Spr.wydatki '!D60&gt;0,'Spr.wydatki '!F60&gt;=0,'Spr.wydatki '!G60&gt;=0)</f>
        <v>0</v>
      </c>
      <c r="D323" s="107" t="b">
        <f>AND('Spr.wydatki '!B60=0,'Spr.wydatki '!D60=0,'Spr.wydatki '!F60=0,'Spr.wydatki '!G60=0)</f>
        <v>1</v>
      </c>
      <c r="E323" s="19">
        <f t="shared" si="21"/>
        <v>0</v>
      </c>
      <c r="F323" s="19">
        <f t="shared" si="22"/>
        <v>1</v>
      </c>
    </row>
    <row r="324" spans="3:6">
      <c r="C324" s="284" t="b">
        <f>AND('Spr.wydatki '!B61&gt;"0",'Spr.wydatki '!D61&gt;0,'Spr.wydatki '!F61&gt;=0,'Spr.wydatki '!G61&gt;=0)</f>
        <v>0</v>
      </c>
      <c r="D324" s="107" t="b">
        <f>AND('Spr.wydatki '!B61=0,'Spr.wydatki '!D61=0,'Spr.wydatki '!F61=0,'Spr.wydatki '!G61=0)</f>
        <v>1</v>
      </c>
      <c r="E324" s="19">
        <f t="shared" si="21"/>
        <v>0</v>
      </c>
      <c r="F324" s="19">
        <f t="shared" si="22"/>
        <v>1</v>
      </c>
    </row>
    <row r="325" spans="3:6">
      <c r="C325" s="284" t="b">
        <f>AND('Spr.wydatki '!B62&gt;"0",'Spr.wydatki '!D62&gt;0,'Spr.wydatki '!F62&gt;=0,'Spr.wydatki '!G62&gt;=0)</f>
        <v>0</v>
      </c>
      <c r="D325" s="107" t="b">
        <f>AND('Spr.wydatki '!B62=0,'Spr.wydatki '!D62=0,'Spr.wydatki '!F62=0,'Spr.wydatki '!G62=0)</f>
        <v>1</v>
      </c>
      <c r="E325" s="19">
        <f t="shared" si="21"/>
        <v>0</v>
      </c>
      <c r="F325" s="19">
        <f t="shared" si="22"/>
        <v>1</v>
      </c>
    </row>
    <row r="326" spans="3:6">
      <c r="C326" s="284" t="b">
        <f>AND('Spr.wydatki '!B63&gt;"0",'Spr.wydatki '!D63&gt;0,'Spr.wydatki '!F63&gt;=0,'Spr.wydatki '!G63&gt;=0)</f>
        <v>0</v>
      </c>
      <c r="D326" s="107" t="b">
        <f>AND('Spr.wydatki '!B63=0,'Spr.wydatki '!D63=0,'Spr.wydatki '!F63=0,'Spr.wydatki '!G63=0)</f>
        <v>1</v>
      </c>
      <c r="E326" s="19">
        <f t="shared" si="21"/>
        <v>0</v>
      </c>
      <c r="F326" s="19">
        <f t="shared" si="22"/>
        <v>1</v>
      </c>
    </row>
    <row r="327" spans="3:6">
      <c r="C327" s="284" t="b">
        <f>AND('Spr.wydatki '!B64&gt;"0",'Spr.wydatki '!D64&gt;0,'Spr.wydatki '!F64&gt;=0,'Spr.wydatki '!G64&gt;=0)</f>
        <v>0</v>
      </c>
      <c r="D327" s="107" t="b">
        <f>AND('Spr.wydatki '!B64=0,'Spr.wydatki '!D64=0,'Spr.wydatki '!F64=0,'Spr.wydatki '!G64=0)</f>
        <v>1</v>
      </c>
      <c r="E327" s="19">
        <f t="shared" si="21"/>
        <v>0</v>
      </c>
      <c r="F327" s="19">
        <f t="shared" si="22"/>
        <v>1</v>
      </c>
    </row>
    <row r="328" spans="3:6">
      <c r="C328" s="284" t="b">
        <f>AND('Spr.wydatki '!B65&gt;"0",'Spr.wydatki '!D65&gt;0,'Spr.wydatki '!F65&gt;=0,'Spr.wydatki '!G65&gt;=0)</f>
        <v>0</v>
      </c>
      <c r="D328" s="107" t="b">
        <f>AND('Spr.wydatki '!B65=0,'Spr.wydatki '!D65=0,'Spr.wydatki '!F65=0,'Spr.wydatki '!G65=0)</f>
        <v>1</v>
      </c>
      <c r="E328" s="19">
        <f t="shared" si="21"/>
        <v>0</v>
      </c>
      <c r="F328" s="19">
        <f t="shared" si="22"/>
        <v>1</v>
      </c>
    </row>
    <row r="329" spans="3:6">
      <c r="C329" s="284" t="b">
        <f>AND('Spr.wydatki '!B66&gt;"0",'Spr.wydatki '!D66&gt;0,'Spr.wydatki '!F66&gt;=0,'Spr.wydatki '!G66&gt;=0)</f>
        <v>0</v>
      </c>
      <c r="D329" s="107" t="b">
        <f>AND('Spr.wydatki '!B66=0,'Spr.wydatki '!D66=0,'Spr.wydatki '!F66=0,'Spr.wydatki '!G66=0)</f>
        <v>1</v>
      </c>
      <c r="E329" s="19">
        <f t="shared" si="21"/>
        <v>0</v>
      </c>
      <c r="F329" s="19">
        <f t="shared" si="22"/>
        <v>1</v>
      </c>
    </row>
    <row r="330" spans="3:6">
      <c r="C330" s="284" t="b">
        <f>AND('Spr.wydatki '!B67&gt;"0",'Spr.wydatki '!D67&gt;0,'Spr.wydatki '!F67&gt;=0,'Spr.wydatki '!G67&gt;=0)</f>
        <v>0</v>
      </c>
      <c r="D330" s="107" t="b">
        <f>AND('Spr.wydatki '!B67=0,'Spr.wydatki '!D67=0,'Spr.wydatki '!F67=0,'Spr.wydatki '!G67=0)</f>
        <v>1</v>
      </c>
      <c r="E330" s="19">
        <f t="shared" si="21"/>
        <v>0</v>
      </c>
      <c r="F330" s="19">
        <f t="shared" si="22"/>
        <v>1</v>
      </c>
    </row>
    <row r="331" spans="3:6">
      <c r="C331" s="284" t="b">
        <f>AND('Spr.wydatki '!B68&gt;"0",'Spr.wydatki '!D68&gt;0,'Spr.wydatki '!F68&gt;=0,'Spr.wydatki '!G68&gt;=0)</f>
        <v>0</v>
      </c>
      <c r="D331" s="107" t="b">
        <f>AND('Spr.wydatki '!B68=0,'Spr.wydatki '!D68=0,'Spr.wydatki '!F68=0,'Spr.wydatki '!G68=0)</f>
        <v>1</v>
      </c>
      <c r="E331" s="19">
        <f t="shared" si="21"/>
        <v>0</v>
      </c>
      <c r="F331" s="19">
        <f t="shared" si="22"/>
        <v>1</v>
      </c>
    </row>
    <row r="332" spans="3:6">
      <c r="C332" s="284" t="b">
        <f>AND('Spr.wydatki '!B69&gt;"0",'Spr.wydatki '!D69&gt;0,'Spr.wydatki '!F69&gt;=0,'Spr.wydatki '!G69&gt;=0)</f>
        <v>0</v>
      </c>
      <c r="D332" s="107" t="b">
        <f>AND('Spr.wydatki '!B69=0,'Spr.wydatki '!D69=0,'Spr.wydatki '!F69=0,'Spr.wydatki '!G69=0)</f>
        <v>1</v>
      </c>
      <c r="E332" s="19">
        <f t="shared" si="21"/>
        <v>0</v>
      </c>
      <c r="F332" s="19">
        <f t="shared" si="22"/>
        <v>1</v>
      </c>
    </row>
    <row r="333" spans="3:6">
      <c r="C333" s="284" t="b">
        <f>AND('Spr.wydatki '!B70&gt;"0",'Spr.wydatki '!D70&gt;0,'Spr.wydatki '!F70&gt;=0,'Spr.wydatki '!G70&gt;=0)</f>
        <v>0</v>
      </c>
      <c r="D333" s="107" t="b">
        <f>AND('Spr.wydatki '!B70=0,'Spr.wydatki '!D70=0,'Spr.wydatki '!F70=0,'Spr.wydatki '!G70=0)</f>
        <v>1</v>
      </c>
      <c r="E333" s="19">
        <f t="shared" si="21"/>
        <v>0</v>
      </c>
      <c r="F333" s="19">
        <f t="shared" si="22"/>
        <v>1</v>
      </c>
    </row>
    <row r="334" spans="3:6">
      <c r="C334" s="284" t="b">
        <f>AND('Spr.wydatki '!B71&gt;"0",'Spr.wydatki '!D71&gt;0,'Spr.wydatki '!F71&gt;=0,'Spr.wydatki '!G71&gt;=0)</f>
        <v>0</v>
      </c>
      <c r="D334" s="107" t="b">
        <f>AND('Spr.wydatki '!B71=0,'Spr.wydatki '!D71=0,'Spr.wydatki '!F71=0,'Spr.wydatki '!G71=0)</f>
        <v>1</v>
      </c>
      <c r="E334" s="19">
        <f t="shared" si="21"/>
        <v>0</v>
      </c>
      <c r="F334" s="19">
        <f t="shared" si="22"/>
        <v>1</v>
      </c>
    </row>
    <row r="335" spans="3:6">
      <c r="C335" s="284" t="b">
        <f>AND('Spr.wydatki '!B72&gt;"0",'Spr.wydatki '!D72&gt;0,'Spr.wydatki '!F72&gt;=0,'Spr.wydatki '!G72&gt;=0)</f>
        <v>0</v>
      </c>
      <c r="D335" s="107" t="b">
        <f>AND('Spr.wydatki '!B72=0,'Spr.wydatki '!D72=0,'Spr.wydatki '!F72=0,'Spr.wydatki '!G72=0)</f>
        <v>1</v>
      </c>
      <c r="E335" s="19">
        <f t="shared" si="21"/>
        <v>0</v>
      </c>
      <c r="F335" s="19">
        <f t="shared" si="22"/>
        <v>1</v>
      </c>
    </row>
    <row r="336" spans="3:6">
      <c r="C336" s="284" t="b">
        <f>AND('Spr.wydatki '!B73&gt;"0",'Spr.wydatki '!D73&gt;0,'Spr.wydatki '!F73&gt;=0,'Spr.wydatki '!G73&gt;=0)</f>
        <v>0</v>
      </c>
      <c r="D336" s="107" t="b">
        <f>AND('Spr.wydatki '!B73=0,'Spr.wydatki '!D73=0,'Spr.wydatki '!F73=0,'Spr.wydatki '!G73=0)</f>
        <v>1</v>
      </c>
      <c r="E336" s="19">
        <f t="shared" si="21"/>
        <v>0</v>
      </c>
      <c r="F336" s="19">
        <f t="shared" si="22"/>
        <v>1</v>
      </c>
    </row>
    <row r="337" spans="3:6">
      <c r="C337" s="284" t="b">
        <f>AND('Spr.wydatki '!B74&gt;"0",'Spr.wydatki '!D74&gt;0,'Spr.wydatki '!F74&gt;=0,'Spr.wydatki '!G74&gt;=0)</f>
        <v>0</v>
      </c>
      <c r="D337" s="107" t="b">
        <f>AND('Spr.wydatki '!B74=0,'Spr.wydatki '!D74=0,'Spr.wydatki '!F74=0,'Spr.wydatki '!G74=0)</f>
        <v>1</v>
      </c>
      <c r="E337" s="19">
        <f t="shared" si="21"/>
        <v>0</v>
      </c>
      <c r="F337" s="19">
        <f t="shared" si="22"/>
        <v>1</v>
      </c>
    </row>
    <row r="338" spans="3:6">
      <c r="C338" s="284" t="b">
        <f>AND('Spr.wydatki '!B75&gt;"0",'Spr.wydatki '!D75&gt;0,'Spr.wydatki '!F75&gt;=0,'Spr.wydatki '!G75&gt;=0)</f>
        <v>0</v>
      </c>
      <c r="D338" s="107" t="b">
        <f>AND('Spr.wydatki '!B75=0,'Spr.wydatki '!D75=0,'Spr.wydatki '!F75=0,'Spr.wydatki '!G75=0)</f>
        <v>1</v>
      </c>
      <c r="E338" s="19">
        <f t="shared" si="21"/>
        <v>0</v>
      </c>
      <c r="F338" s="19">
        <f t="shared" si="22"/>
        <v>1</v>
      </c>
    </row>
    <row r="339" spans="3:6">
      <c r="C339" s="284" t="b">
        <f>AND('Spr.wydatki '!B76&gt;"0",'Spr.wydatki '!D76&gt;0,'Spr.wydatki '!F76&gt;=0,'Spr.wydatki '!G76&gt;=0)</f>
        <v>0</v>
      </c>
      <c r="D339" s="107" t="b">
        <f>AND('Spr.wydatki '!B76=0,'Spr.wydatki '!D76=0,'Spr.wydatki '!F76=0,'Spr.wydatki '!G76=0)</f>
        <v>1</v>
      </c>
      <c r="E339" s="19">
        <f t="shared" si="21"/>
        <v>0</v>
      </c>
      <c r="F339" s="19">
        <f t="shared" si="22"/>
        <v>1</v>
      </c>
    </row>
    <row r="340" spans="3:6">
      <c r="C340" s="284" t="b">
        <f>AND('Spr.wydatki '!B77&gt;"0",'Spr.wydatki '!D77&gt;0,'Spr.wydatki '!F77&gt;=0,'Spr.wydatki '!G77&gt;=0)</f>
        <v>0</v>
      </c>
      <c r="D340" s="107" t="b">
        <f>AND('Spr.wydatki '!B77=0,'Spr.wydatki '!D77=0,'Spr.wydatki '!F77=0,'Spr.wydatki '!G77=0)</f>
        <v>1</v>
      </c>
      <c r="E340" s="19">
        <f t="shared" si="21"/>
        <v>0</v>
      </c>
      <c r="F340" s="19">
        <f t="shared" si="22"/>
        <v>1</v>
      </c>
    </row>
    <row r="341" spans="3:6">
      <c r="C341" s="284" t="b">
        <f>AND('Spr.wydatki '!B78&gt;"0",'Spr.wydatki '!D78&gt;0,'Spr.wydatki '!F78&gt;=0,'Spr.wydatki '!G78&gt;=0)</f>
        <v>0</v>
      </c>
      <c r="D341" s="107" t="b">
        <f>AND('Spr.wydatki '!B78=0,'Spr.wydatki '!D78=0,'Spr.wydatki '!F78=0,'Spr.wydatki '!G78=0)</f>
        <v>1</v>
      </c>
      <c r="E341" s="19">
        <f t="shared" si="21"/>
        <v>0</v>
      </c>
      <c r="F341" s="19">
        <f t="shared" si="22"/>
        <v>1</v>
      </c>
    </row>
    <row r="342" spans="3:6">
      <c r="C342" s="284" t="b">
        <f>AND('Spr.wydatki '!B79&gt;"0",'Spr.wydatki '!D79&gt;0,'Spr.wydatki '!F79&gt;=0,'Spr.wydatki '!G79&gt;=0)</f>
        <v>0</v>
      </c>
      <c r="D342" s="107" t="b">
        <f>AND('Spr.wydatki '!B79=0,'Spr.wydatki '!D79=0,'Spr.wydatki '!F79=0,'Spr.wydatki '!G79=0)</f>
        <v>1</v>
      </c>
      <c r="E342" s="19">
        <f t="shared" si="21"/>
        <v>0</v>
      </c>
      <c r="F342" s="19">
        <f t="shared" si="22"/>
        <v>1</v>
      </c>
    </row>
    <row r="343" spans="3:6">
      <c r="C343" s="284" t="b">
        <f>AND('Spr.wydatki '!B80&gt;"0",'Spr.wydatki '!D80&gt;0,'Spr.wydatki '!F80&gt;=0,'Spr.wydatki '!G80&gt;=0)</f>
        <v>0</v>
      </c>
      <c r="D343" s="107" t="b">
        <f>AND('Spr.wydatki '!B80=0,'Spr.wydatki '!D80=0,'Spr.wydatki '!F80=0,'Spr.wydatki '!G80=0)</f>
        <v>1</v>
      </c>
      <c r="E343" s="19">
        <f t="shared" si="21"/>
        <v>0</v>
      </c>
      <c r="F343" s="19">
        <f t="shared" si="22"/>
        <v>1</v>
      </c>
    </row>
    <row r="344" spans="3:6">
      <c r="C344" s="284" t="b">
        <f>AND('Spr.wydatki '!B81&gt;"0",'Spr.wydatki '!D81&gt;0,'Spr.wydatki '!F81&gt;=0,'Spr.wydatki '!G81&gt;=0)</f>
        <v>0</v>
      </c>
      <c r="D344" s="107" t="b">
        <f>AND('Spr.wydatki '!B81=0,'Spr.wydatki '!D81=0,'Spr.wydatki '!F81=0,'Spr.wydatki '!G81=0)</f>
        <v>1</v>
      </c>
      <c r="E344" s="19">
        <f t="shared" si="21"/>
        <v>0</v>
      </c>
      <c r="F344" s="19">
        <f t="shared" si="22"/>
        <v>1</v>
      </c>
    </row>
    <row r="345" spans="3:6">
      <c r="C345" s="284" t="b">
        <f>AND('Spr.wydatki '!B82&gt;"0",'Spr.wydatki '!D82&gt;0,'Spr.wydatki '!F82&gt;=0,'Spr.wydatki '!G82&gt;=0)</f>
        <v>0</v>
      </c>
      <c r="D345" s="107" t="b">
        <f>AND('Spr.wydatki '!B82=0,'Spr.wydatki '!D82=0,'Spr.wydatki '!F82=0,'Spr.wydatki '!G82=0)</f>
        <v>1</v>
      </c>
      <c r="E345" s="19">
        <f t="shared" si="21"/>
        <v>0</v>
      </c>
      <c r="F345" s="19">
        <f t="shared" si="22"/>
        <v>1</v>
      </c>
    </row>
    <row r="346" spans="3:6">
      <c r="C346" s="284" t="b">
        <f>AND('Spr.wydatki '!B83&gt;"0",'Spr.wydatki '!D83&gt;0,'Spr.wydatki '!F83&gt;=0,'Spr.wydatki '!G83&gt;=0)</f>
        <v>0</v>
      </c>
      <c r="D346" s="107" t="b">
        <f>AND('Spr.wydatki '!B83=0,'Spr.wydatki '!D83=0,'Spr.wydatki '!F83=0,'Spr.wydatki '!G83=0)</f>
        <v>1</v>
      </c>
      <c r="E346" s="19">
        <f t="shared" si="21"/>
        <v>0</v>
      </c>
      <c r="F346" s="19">
        <f t="shared" si="22"/>
        <v>1</v>
      </c>
    </row>
    <row r="347" spans="3:6">
      <c r="C347" s="284" t="b">
        <f>AND('Spr.wydatki '!B84&gt;"0",'Spr.wydatki '!D84&gt;0,'Spr.wydatki '!F84&gt;=0,'Spr.wydatki '!G84&gt;=0)</f>
        <v>0</v>
      </c>
      <c r="D347" s="107" t="b">
        <f>AND('Spr.wydatki '!B84=0,'Spr.wydatki '!D84=0,'Spr.wydatki '!F84=0,'Spr.wydatki '!G84=0)</f>
        <v>1</v>
      </c>
      <c r="E347" s="19">
        <f t="shared" si="21"/>
        <v>0</v>
      </c>
      <c r="F347" s="19">
        <f t="shared" si="22"/>
        <v>1</v>
      </c>
    </row>
    <row r="348" spans="3:6">
      <c r="C348" s="284" t="b">
        <f>AND('Spr.wydatki '!B85&gt;"0",'Spr.wydatki '!D85&gt;0,'Spr.wydatki '!F85&gt;=0,'Spr.wydatki '!G85&gt;=0)</f>
        <v>0</v>
      </c>
      <c r="D348" s="107" t="b">
        <f>AND('Spr.wydatki '!B85=0,'Spr.wydatki '!D85=0,'Spr.wydatki '!F85=0,'Spr.wydatki '!G85=0)</f>
        <v>1</v>
      </c>
      <c r="E348" s="19">
        <f t="shared" si="21"/>
        <v>0</v>
      </c>
      <c r="F348" s="19">
        <f t="shared" si="22"/>
        <v>1</v>
      </c>
    </row>
    <row r="349" spans="3:6">
      <c r="C349" s="284" t="b">
        <f>AND('Spr.wydatki '!B86&gt;"0",'Spr.wydatki '!D86&gt;0,'Spr.wydatki '!F86&gt;=0,'Spr.wydatki '!G86&gt;=0)</f>
        <v>0</v>
      </c>
      <c r="D349" s="107" t="b">
        <f>AND('Spr.wydatki '!B86=0,'Spr.wydatki '!D86=0,'Spr.wydatki '!F86=0,'Spr.wydatki '!G86=0)</f>
        <v>1</v>
      </c>
      <c r="E349" s="19">
        <f t="shared" si="21"/>
        <v>0</v>
      </c>
      <c r="F349" s="19">
        <f t="shared" si="22"/>
        <v>1</v>
      </c>
    </row>
    <row r="350" spans="3:6">
      <c r="C350" s="284" t="b">
        <f>AND('Spr.wydatki '!B87&gt;"0",'Spr.wydatki '!D87&gt;0,'Spr.wydatki '!F87&gt;=0,'Spr.wydatki '!G87&gt;=0)</f>
        <v>0</v>
      </c>
      <c r="D350" s="107" t="b">
        <f>AND('Spr.wydatki '!B87=0,'Spr.wydatki '!D87=0,'Spr.wydatki '!F87=0,'Spr.wydatki '!G87=0)</f>
        <v>1</v>
      </c>
      <c r="E350" s="19">
        <f t="shared" si="21"/>
        <v>0</v>
      </c>
      <c r="F350" s="19">
        <f t="shared" si="22"/>
        <v>1</v>
      </c>
    </row>
    <row r="351" spans="3:6">
      <c r="C351" s="284" t="b">
        <f>AND('Spr.wydatki '!B88&gt;"0",'Spr.wydatki '!D88&gt;0,'Spr.wydatki '!F88&gt;=0,'Spr.wydatki '!G88&gt;=0)</f>
        <v>0</v>
      </c>
      <c r="D351" s="107" t="b">
        <f>AND('Spr.wydatki '!B88=0,'Spr.wydatki '!D88=0,'Spr.wydatki '!F88=0,'Spr.wydatki '!G88=0)</f>
        <v>1</v>
      </c>
      <c r="E351" s="19">
        <f t="shared" si="21"/>
        <v>0</v>
      </c>
      <c r="F351" s="19">
        <f t="shared" si="22"/>
        <v>1</v>
      </c>
    </row>
    <row r="352" spans="3:6">
      <c r="C352" s="284" t="b">
        <f>AND('Spr.wydatki '!B89&gt;"0",'Spr.wydatki '!D89&gt;0,'Spr.wydatki '!F89&gt;=0,'Spr.wydatki '!G89&gt;=0)</f>
        <v>0</v>
      </c>
      <c r="D352" s="107" t="b">
        <f>AND('Spr.wydatki '!B89=0,'Spr.wydatki '!D89=0,'Spr.wydatki '!F89=0,'Spr.wydatki '!G89=0)</f>
        <v>1</v>
      </c>
      <c r="E352" s="19">
        <f t="shared" si="21"/>
        <v>0</v>
      </c>
      <c r="F352" s="19">
        <f t="shared" si="22"/>
        <v>1</v>
      </c>
    </row>
    <row r="353" spans="3:6">
      <c r="C353" s="284" t="b">
        <f>AND('Spr.wydatki '!B90&gt;"0",'Spr.wydatki '!D90&gt;0,'Spr.wydatki '!F90&gt;=0,'Spr.wydatki '!G90&gt;=0)</f>
        <v>0</v>
      </c>
      <c r="D353" s="107" t="b">
        <f>AND('Spr.wydatki '!B90=0,'Spr.wydatki '!D90=0,'Spr.wydatki '!F90=0,'Spr.wydatki '!G90=0)</f>
        <v>1</v>
      </c>
      <c r="E353" s="19">
        <f t="shared" si="21"/>
        <v>0</v>
      </c>
      <c r="F353" s="19">
        <f t="shared" si="22"/>
        <v>1</v>
      </c>
    </row>
    <row r="354" spans="3:6">
      <c r="C354" s="284" t="b">
        <f>AND('Spr.wydatki '!B91&gt;"0",'Spr.wydatki '!D91&gt;0,'Spr.wydatki '!F91&gt;=0,'Spr.wydatki '!G91&gt;=0)</f>
        <v>0</v>
      </c>
      <c r="D354" s="107" t="b">
        <f>AND('Spr.wydatki '!B91=0,'Spr.wydatki '!D91=0,'Spr.wydatki '!F91=0,'Spr.wydatki '!G91=0)</f>
        <v>1</v>
      </c>
      <c r="E354" s="19">
        <f t="shared" si="21"/>
        <v>0</v>
      </c>
      <c r="F354" s="19">
        <f t="shared" si="22"/>
        <v>1</v>
      </c>
    </row>
    <row r="355" spans="3:6">
      <c r="C355" s="284" t="b">
        <f>AND('Spr.wydatki '!B92&gt;"0",'Spr.wydatki '!D92&gt;0,'Spr.wydatki '!F92&gt;=0,'Spr.wydatki '!G92&gt;=0)</f>
        <v>0</v>
      </c>
      <c r="D355" s="107" t="b">
        <f>AND('Spr.wydatki '!B92=0,'Spr.wydatki '!D92=0,'Spr.wydatki '!F92=0,'Spr.wydatki '!G92=0)</f>
        <v>1</v>
      </c>
      <c r="E355" s="19">
        <f t="shared" si="21"/>
        <v>0</v>
      </c>
      <c r="F355" s="19">
        <f t="shared" si="22"/>
        <v>1</v>
      </c>
    </row>
    <row r="356" spans="3:6">
      <c r="C356" s="284" t="b">
        <f>AND('Spr.wydatki '!B93&gt;"0",'Spr.wydatki '!D93&gt;0,'Spr.wydatki '!F93&gt;=0,'Spr.wydatki '!G93&gt;=0)</f>
        <v>0</v>
      </c>
      <c r="D356" s="107" t="b">
        <f>AND('Spr.wydatki '!B93=0,'Spr.wydatki '!D93=0,'Spr.wydatki '!F93=0,'Spr.wydatki '!G93=0)</f>
        <v>1</v>
      </c>
      <c r="E356" s="19">
        <f t="shared" si="21"/>
        <v>0</v>
      </c>
      <c r="F356" s="19">
        <f t="shared" si="22"/>
        <v>1</v>
      </c>
    </row>
    <row r="357" spans="3:6">
      <c r="C357" s="284" t="b">
        <f>AND('Spr.wydatki '!B94&gt;"0",'Spr.wydatki '!D94&gt;0,'Spr.wydatki '!F94&gt;=0,'Spr.wydatki '!G94&gt;=0)</f>
        <v>0</v>
      </c>
      <c r="D357" s="107" t="b">
        <f>AND('Spr.wydatki '!B94=0,'Spr.wydatki '!D94=0,'Spr.wydatki '!F94=0,'Spr.wydatki '!G94=0)</f>
        <v>1</v>
      </c>
      <c r="E357" s="19">
        <f t="shared" si="21"/>
        <v>0</v>
      </c>
      <c r="F357" s="19">
        <f t="shared" si="22"/>
        <v>1</v>
      </c>
    </row>
    <row r="358" spans="3:6">
      <c r="C358" s="284" t="b">
        <f>AND('Spr.wydatki '!B95&gt;"0",'Spr.wydatki '!D95&gt;0,'Spr.wydatki '!F95&gt;=0,'Spr.wydatki '!G95&gt;=0)</f>
        <v>0</v>
      </c>
      <c r="D358" s="107" t="b">
        <f>AND('Spr.wydatki '!B95=0,'Spr.wydatki '!D95=0,'Spr.wydatki '!F95=0,'Spr.wydatki '!G95=0)</f>
        <v>1</v>
      </c>
      <c r="E358" s="19">
        <f t="shared" si="21"/>
        <v>0</v>
      </c>
      <c r="F358" s="19">
        <f t="shared" si="22"/>
        <v>1</v>
      </c>
    </row>
    <row r="359" spans="3:6">
      <c r="C359" s="284" t="b">
        <f>AND('Spr.wydatki '!B96&gt;"0",'Spr.wydatki '!D96&gt;0,'Spr.wydatki '!F96&gt;=0,'Spr.wydatki '!G96&gt;=0)</f>
        <v>0</v>
      </c>
      <c r="D359" s="107" t="b">
        <f>AND('Spr.wydatki '!B96=0,'Spr.wydatki '!D96=0,'Spr.wydatki '!F96=0,'Spr.wydatki '!G96=0)</f>
        <v>1</v>
      </c>
      <c r="E359" s="19">
        <f t="shared" si="21"/>
        <v>0</v>
      </c>
      <c r="F359" s="19">
        <f t="shared" si="22"/>
        <v>1</v>
      </c>
    </row>
    <row r="360" spans="3:6">
      <c r="C360" s="284" t="b">
        <f>AND('Spr.wydatki '!B97&gt;"0",'Spr.wydatki '!D97&gt;0,'Spr.wydatki '!F97&gt;=0,'Spr.wydatki '!G97&gt;=0)</f>
        <v>0</v>
      </c>
      <c r="D360" s="107" t="b">
        <f>AND('Spr.wydatki '!B97=0,'Spr.wydatki '!D97=0,'Spr.wydatki '!F97=0,'Spr.wydatki '!G97=0)</f>
        <v>1</v>
      </c>
      <c r="E360" s="19">
        <f t="shared" si="21"/>
        <v>0</v>
      </c>
      <c r="F360" s="19">
        <f t="shared" si="22"/>
        <v>1</v>
      </c>
    </row>
    <row r="361" spans="3:6">
      <c r="C361" s="284" t="b">
        <f>AND('Spr.wydatki '!B98&gt;"0",'Spr.wydatki '!D98&gt;0,'Spr.wydatki '!F98&gt;=0,'Spr.wydatki '!G98&gt;=0)</f>
        <v>0</v>
      </c>
      <c r="D361" s="107" t="b">
        <f>AND('Spr.wydatki '!B98=0,'Spr.wydatki '!D98=0,'Spr.wydatki '!F98=0,'Spr.wydatki '!G98=0)</f>
        <v>1</v>
      </c>
      <c r="E361" s="19">
        <f t="shared" si="21"/>
        <v>0</v>
      </c>
      <c r="F361" s="19">
        <f t="shared" si="22"/>
        <v>1</v>
      </c>
    </row>
    <row r="362" spans="3:6">
      <c r="C362" s="284" t="b">
        <f>AND('Spr.wydatki '!B99&gt;"0",'Spr.wydatki '!D99&gt;0,'Spr.wydatki '!F99&gt;=0,'Spr.wydatki '!G99&gt;=0)</f>
        <v>0</v>
      </c>
      <c r="D362" s="107" t="b">
        <f>AND('Spr.wydatki '!B99=0,'Spr.wydatki '!D99=0,'Spr.wydatki '!F99=0,'Spr.wydatki '!G99=0)</f>
        <v>1</v>
      </c>
      <c r="E362" s="19">
        <f t="shared" si="21"/>
        <v>0</v>
      </c>
      <c r="F362" s="19">
        <f t="shared" si="22"/>
        <v>1</v>
      </c>
    </row>
    <row r="363" spans="3:6">
      <c r="C363" s="284" t="b">
        <f>AND('Spr.wydatki '!B100&gt;"0",'Spr.wydatki '!D100&gt;0,'Spr.wydatki '!F100&gt;=0,'Spr.wydatki '!G100&gt;=0)</f>
        <v>0</v>
      </c>
      <c r="D363" s="107" t="b">
        <f>AND('Spr.wydatki '!B100=0,'Spr.wydatki '!D100=0,'Spr.wydatki '!F100=0,'Spr.wydatki '!G100=0)</f>
        <v>1</v>
      </c>
      <c r="E363" s="19">
        <f t="shared" ref="E363:E389" si="23">IF(C363=TRUE,1,0)</f>
        <v>0</v>
      </c>
      <c r="F363" s="19">
        <f t="shared" ref="F363:F389" si="24">IF(D363=TRUE,1,0)</f>
        <v>1</v>
      </c>
    </row>
    <row r="364" spans="3:6">
      <c r="C364" s="284" t="b">
        <f>AND('Spr.wydatki '!B101&gt;"0",'Spr.wydatki '!D101&gt;0,'Spr.wydatki '!F101&gt;=0,'Spr.wydatki '!G101&gt;=0)</f>
        <v>0</v>
      </c>
      <c r="D364" s="107" t="b">
        <f>AND('Spr.wydatki '!B101=0,'Spr.wydatki '!D101=0,'Spr.wydatki '!F101=0,'Spr.wydatki '!G101=0)</f>
        <v>1</v>
      </c>
      <c r="E364" s="19">
        <f t="shared" si="23"/>
        <v>0</v>
      </c>
      <c r="F364" s="19">
        <f t="shared" si="24"/>
        <v>1</v>
      </c>
    </row>
    <row r="365" spans="3:6">
      <c r="C365" s="284" t="b">
        <f>AND('Spr.wydatki '!B102&gt;"0",'Spr.wydatki '!D102&gt;0,'Spr.wydatki '!F102&gt;=0,'Spr.wydatki '!G102&gt;=0)</f>
        <v>0</v>
      </c>
      <c r="D365" s="107" t="b">
        <f>AND('Spr.wydatki '!B102=0,'Spr.wydatki '!D102=0,'Spr.wydatki '!F102=0,'Spr.wydatki '!G102=0)</f>
        <v>1</v>
      </c>
      <c r="E365" s="19">
        <f t="shared" si="23"/>
        <v>0</v>
      </c>
      <c r="F365" s="19">
        <f t="shared" si="24"/>
        <v>1</v>
      </c>
    </row>
    <row r="366" spans="3:6">
      <c r="C366" s="284" t="b">
        <f>AND('Spr.wydatki '!B103&gt;"0",'Spr.wydatki '!D103&gt;0,'Spr.wydatki '!F103&gt;=0,'Spr.wydatki '!G103&gt;=0)</f>
        <v>0</v>
      </c>
      <c r="D366" s="107" t="b">
        <f>AND('Spr.wydatki '!B103=0,'Spr.wydatki '!D103=0,'Spr.wydatki '!F103=0,'Spr.wydatki '!G103=0)</f>
        <v>1</v>
      </c>
      <c r="E366" s="19">
        <f t="shared" si="23"/>
        <v>0</v>
      </c>
      <c r="F366" s="19">
        <f t="shared" si="24"/>
        <v>1</v>
      </c>
    </row>
    <row r="367" spans="3:6">
      <c r="C367" s="284" t="b">
        <f>AND('Spr.wydatki '!B104&gt;"0",'Spr.wydatki '!D104&gt;0,'Spr.wydatki '!F104&gt;=0,'Spr.wydatki '!G104&gt;=0)</f>
        <v>0</v>
      </c>
      <c r="D367" s="107" t="b">
        <f>AND('Spr.wydatki '!B104=0,'Spr.wydatki '!D104=0,'Spr.wydatki '!F104=0,'Spr.wydatki '!G104=0)</f>
        <v>1</v>
      </c>
      <c r="E367" s="19">
        <f t="shared" si="23"/>
        <v>0</v>
      </c>
      <c r="F367" s="19">
        <f t="shared" si="24"/>
        <v>1</v>
      </c>
    </row>
    <row r="368" spans="3:6">
      <c r="C368" s="284" t="b">
        <f>AND('Spr.wydatki '!B105&gt;"0",'Spr.wydatki '!D105&gt;0,'Spr.wydatki '!F105&gt;=0,'Spr.wydatki '!G105&gt;=0)</f>
        <v>0</v>
      </c>
      <c r="D368" s="107" t="b">
        <f>AND('Spr.wydatki '!B105=0,'Spr.wydatki '!D105=0,'Spr.wydatki '!F105=0,'Spr.wydatki '!G105=0)</f>
        <v>1</v>
      </c>
      <c r="E368" s="19">
        <f t="shared" si="23"/>
        <v>0</v>
      </c>
      <c r="F368" s="19">
        <f t="shared" si="24"/>
        <v>1</v>
      </c>
    </row>
    <row r="369" spans="3:6">
      <c r="C369" s="284" t="b">
        <f>AND('Spr.wydatki '!B106&gt;"0",'Spr.wydatki '!D106&gt;0,'Spr.wydatki '!F106&gt;=0,'Spr.wydatki '!G106&gt;=0)</f>
        <v>0</v>
      </c>
      <c r="D369" s="107" t="b">
        <f>AND('Spr.wydatki '!B106=0,'Spr.wydatki '!D106=0,'Spr.wydatki '!F106=0,'Spr.wydatki '!G106=0)</f>
        <v>1</v>
      </c>
      <c r="E369" s="19">
        <f t="shared" si="23"/>
        <v>0</v>
      </c>
      <c r="F369" s="19">
        <f t="shared" si="24"/>
        <v>1</v>
      </c>
    </row>
    <row r="370" spans="3:6">
      <c r="C370" s="284" t="b">
        <f>AND('Spr.wydatki '!B107&gt;"0",'Spr.wydatki '!D107&gt;0,'Spr.wydatki '!F107&gt;=0,'Spr.wydatki '!G107&gt;=0)</f>
        <v>0</v>
      </c>
      <c r="D370" s="107" t="b">
        <f>AND('Spr.wydatki '!B107=0,'Spr.wydatki '!D107=0,'Spr.wydatki '!F107=0,'Spr.wydatki '!G107=0)</f>
        <v>1</v>
      </c>
      <c r="E370" s="19">
        <f t="shared" si="23"/>
        <v>0</v>
      </c>
      <c r="F370" s="19">
        <f t="shared" si="24"/>
        <v>1</v>
      </c>
    </row>
    <row r="371" spans="3:6">
      <c r="C371" s="284" t="b">
        <f>AND('Spr.wydatki '!B108&gt;"0",'Spr.wydatki '!D108&gt;0,'Spr.wydatki '!F108&gt;=0,'Spr.wydatki '!G108&gt;=0)</f>
        <v>0</v>
      </c>
      <c r="D371" s="107" t="b">
        <f>AND('Spr.wydatki '!B108=0,'Spr.wydatki '!D108=0,'Spr.wydatki '!F108=0,'Spr.wydatki '!G108=0)</f>
        <v>1</v>
      </c>
      <c r="E371" s="19">
        <f t="shared" si="23"/>
        <v>0</v>
      </c>
      <c r="F371" s="19">
        <f t="shared" si="24"/>
        <v>1</v>
      </c>
    </row>
    <row r="372" spans="3:6">
      <c r="C372" s="284" t="b">
        <f>AND('Spr.wydatki '!B109&gt;"0",'Spr.wydatki '!D109&gt;0,'Spr.wydatki '!F109&gt;=0,'Spr.wydatki '!G109&gt;=0)</f>
        <v>0</v>
      </c>
      <c r="D372" s="107" t="b">
        <f>AND('Spr.wydatki '!B109=0,'Spr.wydatki '!D109=0,'Spr.wydatki '!F109=0,'Spr.wydatki '!G109=0)</f>
        <v>1</v>
      </c>
      <c r="E372" s="19">
        <f t="shared" si="23"/>
        <v>0</v>
      </c>
      <c r="F372" s="19">
        <f t="shared" si="24"/>
        <v>1</v>
      </c>
    </row>
    <row r="373" spans="3:6">
      <c r="C373" s="284" t="b">
        <f>AND('Spr.wydatki '!B110&gt;"0",'Spr.wydatki '!D110&gt;0,'Spr.wydatki '!F110&gt;=0,'Spr.wydatki '!G110&gt;=0)</f>
        <v>0</v>
      </c>
      <c r="D373" s="107" t="b">
        <f>AND('Spr.wydatki '!B110=0,'Spr.wydatki '!D110=0,'Spr.wydatki '!F110=0,'Spr.wydatki '!G110=0)</f>
        <v>1</v>
      </c>
      <c r="E373" s="19">
        <f t="shared" si="23"/>
        <v>0</v>
      </c>
      <c r="F373" s="19">
        <f t="shared" si="24"/>
        <v>1</v>
      </c>
    </row>
    <row r="374" spans="3:6">
      <c r="C374" s="284" t="b">
        <f>AND('Spr.wydatki '!B111&gt;"0",'Spr.wydatki '!D111&gt;0,'Spr.wydatki '!F111&gt;=0,'Spr.wydatki '!G111&gt;=0)</f>
        <v>0</v>
      </c>
      <c r="D374" s="107" t="b">
        <f>AND('Spr.wydatki '!B111=0,'Spr.wydatki '!D111=0,'Spr.wydatki '!F111=0,'Spr.wydatki '!G111=0)</f>
        <v>1</v>
      </c>
      <c r="E374" s="19">
        <f t="shared" si="23"/>
        <v>0</v>
      </c>
      <c r="F374" s="19">
        <f t="shared" si="24"/>
        <v>1</v>
      </c>
    </row>
    <row r="375" spans="3:6">
      <c r="C375" s="284" t="b">
        <f>AND('Spr.wydatki '!B112&gt;"0",'Spr.wydatki '!D112&gt;0,'Spr.wydatki '!F112&gt;=0,'Spr.wydatki '!G112&gt;=0)</f>
        <v>0</v>
      </c>
      <c r="D375" s="107" t="b">
        <f>AND('Spr.wydatki '!B112=0,'Spr.wydatki '!D112=0,'Spr.wydatki '!F112=0,'Spr.wydatki '!G112=0)</f>
        <v>1</v>
      </c>
      <c r="E375" s="19">
        <f t="shared" si="23"/>
        <v>0</v>
      </c>
      <c r="F375" s="19">
        <f t="shared" si="24"/>
        <v>1</v>
      </c>
    </row>
    <row r="376" spans="3:6">
      <c r="C376" s="284" t="b">
        <f>AND('Spr.wydatki '!B113&gt;"0",'Spr.wydatki '!D113&gt;0,'Spr.wydatki '!F113&gt;=0,'Spr.wydatki '!G113&gt;=0)</f>
        <v>0</v>
      </c>
      <c r="D376" s="107" t="b">
        <f>AND('Spr.wydatki '!B113=0,'Spr.wydatki '!D113=0,'Spr.wydatki '!F113=0,'Spr.wydatki '!G113=0)</f>
        <v>1</v>
      </c>
      <c r="E376" s="19">
        <f t="shared" si="23"/>
        <v>0</v>
      </c>
      <c r="F376" s="19">
        <f t="shared" si="24"/>
        <v>1</v>
      </c>
    </row>
    <row r="377" spans="3:6">
      <c r="C377" s="284" t="b">
        <f>AND('Spr.wydatki '!B114&gt;"0",'Spr.wydatki '!D114&gt;0,'Spr.wydatki '!F114&gt;=0,'Spr.wydatki '!G114&gt;=0)</f>
        <v>0</v>
      </c>
      <c r="D377" s="107" t="b">
        <f>AND('Spr.wydatki '!B114=0,'Spr.wydatki '!D114=0,'Spr.wydatki '!F114=0,'Spr.wydatki '!G114=0)</f>
        <v>1</v>
      </c>
      <c r="E377" s="19">
        <f t="shared" si="23"/>
        <v>0</v>
      </c>
      <c r="F377" s="19">
        <f t="shared" si="24"/>
        <v>1</v>
      </c>
    </row>
    <row r="378" spans="3:6">
      <c r="C378" s="284" t="b">
        <f>AND('Spr.wydatki '!B115&gt;"0",'Spr.wydatki '!D115&gt;0,'Spr.wydatki '!F115&gt;=0,'Spr.wydatki '!G115&gt;=0)</f>
        <v>0</v>
      </c>
      <c r="D378" s="107" t="b">
        <f>AND('Spr.wydatki '!B115=0,'Spr.wydatki '!D115=0,'Spr.wydatki '!F115=0,'Spr.wydatki '!G115=0)</f>
        <v>1</v>
      </c>
      <c r="E378" s="19">
        <f t="shared" si="23"/>
        <v>0</v>
      </c>
      <c r="F378" s="19">
        <f t="shared" si="24"/>
        <v>1</v>
      </c>
    </row>
    <row r="379" spans="3:6">
      <c r="C379" s="284" t="b">
        <f>AND('Spr.wydatki '!B116&gt;"0",'Spr.wydatki '!D116&gt;0,'Spr.wydatki '!F116&gt;=0,'Spr.wydatki '!G116&gt;=0)</f>
        <v>0</v>
      </c>
      <c r="D379" s="107" t="b">
        <f>AND('Spr.wydatki '!B116=0,'Spr.wydatki '!D116=0,'Spr.wydatki '!F116=0,'Spr.wydatki '!G116=0)</f>
        <v>1</v>
      </c>
      <c r="E379" s="19">
        <f t="shared" si="23"/>
        <v>0</v>
      </c>
      <c r="F379" s="19">
        <f t="shared" si="24"/>
        <v>1</v>
      </c>
    </row>
    <row r="380" spans="3:6">
      <c r="C380" s="284" t="b">
        <f>AND('Spr.wydatki '!B117&gt;"0",'Spr.wydatki '!D117&gt;0,'Spr.wydatki '!F117&gt;=0,'Spr.wydatki '!G117&gt;=0)</f>
        <v>0</v>
      </c>
      <c r="D380" s="107" t="b">
        <f>AND('Spr.wydatki '!B117=0,'Spr.wydatki '!D117=0,'Spr.wydatki '!F117=0,'Spr.wydatki '!G117=0)</f>
        <v>1</v>
      </c>
      <c r="E380" s="19">
        <f t="shared" si="23"/>
        <v>0</v>
      </c>
      <c r="F380" s="19">
        <f t="shared" si="24"/>
        <v>1</v>
      </c>
    </row>
    <row r="381" spans="3:6">
      <c r="C381" s="284" t="b">
        <f>AND('Spr.wydatki '!B118&gt;"0",'Spr.wydatki '!D118&gt;0,'Spr.wydatki '!F118&gt;=0,'Spr.wydatki '!G118&gt;=0)</f>
        <v>0</v>
      </c>
      <c r="D381" s="107" t="b">
        <f>AND('Spr.wydatki '!B118=0,'Spr.wydatki '!D118=0,'Spr.wydatki '!F118=0,'Spr.wydatki '!G118=0)</f>
        <v>1</v>
      </c>
      <c r="E381" s="19">
        <f t="shared" si="23"/>
        <v>0</v>
      </c>
      <c r="F381" s="19">
        <f t="shared" si="24"/>
        <v>1</v>
      </c>
    </row>
    <row r="382" spans="3:6">
      <c r="C382" s="284" t="b">
        <f>AND('Spr.wydatki '!B119&gt;"0",'Spr.wydatki '!D119&gt;0,'Spr.wydatki '!F119&gt;=0,'Spr.wydatki '!G119&gt;=0)</f>
        <v>0</v>
      </c>
      <c r="D382" s="107" t="b">
        <f>AND('Spr.wydatki '!B119=0,'Spr.wydatki '!D119=0,'Spr.wydatki '!F119=0,'Spr.wydatki '!G119=0)</f>
        <v>1</v>
      </c>
      <c r="E382" s="19">
        <f t="shared" si="23"/>
        <v>0</v>
      </c>
      <c r="F382" s="19">
        <f t="shared" si="24"/>
        <v>1</v>
      </c>
    </row>
    <row r="383" spans="3:6">
      <c r="C383" s="284" t="b">
        <f>AND('Spr.wydatki '!B120&gt;"0",'Spr.wydatki '!D120&gt;0,'Spr.wydatki '!F120&gt;=0,'Spr.wydatki '!G120&gt;=0)</f>
        <v>0</v>
      </c>
      <c r="D383" s="107" t="b">
        <f>AND('Spr.wydatki '!B120=0,'Spr.wydatki '!D120=0,'Spr.wydatki '!F120=0,'Spr.wydatki '!G120=0)</f>
        <v>1</v>
      </c>
      <c r="E383" s="19">
        <f t="shared" si="23"/>
        <v>0</v>
      </c>
      <c r="F383" s="19">
        <f t="shared" si="24"/>
        <v>1</v>
      </c>
    </row>
    <row r="384" spans="3:6">
      <c r="C384" s="284" t="b">
        <f>AND('Spr.wydatki '!B121&gt;"0",'Spr.wydatki '!D121&gt;0,'Spr.wydatki '!F121&gt;=0,'Spr.wydatki '!G121&gt;=0)</f>
        <v>0</v>
      </c>
      <c r="D384" s="107" t="b">
        <f>AND('Spr.wydatki '!B121=0,'Spr.wydatki '!D121=0,'Spr.wydatki '!F121=0,'Spr.wydatki '!G121=0)</f>
        <v>1</v>
      </c>
      <c r="E384" s="19">
        <f t="shared" si="23"/>
        <v>0</v>
      </c>
      <c r="F384" s="19">
        <f t="shared" si="24"/>
        <v>1</v>
      </c>
    </row>
    <row r="385" spans="3:7">
      <c r="C385" s="284" t="b">
        <f>AND('Spr.wydatki '!B122&gt;"0",'Spr.wydatki '!D122&gt;0,'Spr.wydatki '!F122&gt;=0,'Spr.wydatki '!G122&gt;=0)</f>
        <v>0</v>
      </c>
      <c r="D385" s="107" t="b">
        <f>AND('Spr.wydatki '!B122=0,'Spr.wydatki '!D122=0,'Spr.wydatki '!F122=0,'Spr.wydatki '!G122=0)</f>
        <v>1</v>
      </c>
      <c r="E385" s="19">
        <f t="shared" si="23"/>
        <v>0</v>
      </c>
      <c r="F385" s="19">
        <f t="shared" si="24"/>
        <v>1</v>
      </c>
    </row>
    <row r="386" spans="3:7">
      <c r="C386" s="284" t="b">
        <f>AND('Spr.wydatki '!B123&gt;"0",'Spr.wydatki '!D123&gt;0,'Spr.wydatki '!F123&gt;=0,'Spr.wydatki '!G123&gt;=0)</f>
        <v>0</v>
      </c>
      <c r="D386" s="107" t="b">
        <f>AND('Spr.wydatki '!B123=0,'Spr.wydatki '!D123=0,'Spr.wydatki '!F123=0,'Spr.wydatki '!G123=0)</f>
        <v>1</v>
      </c>
      <c r="E386" s="19">
        <f t="shared" si="23"/>
        <v>0</v>
      </c>
      <c r="F386" s="19">
        <f t="shared" si="24"/>
        <v>1</v>
      </c>
    </row>
    <row r="387" spans="3:7">
      <c r="C387" s="284" t="b">
        <f>AND('Spr.wydatki '!B124&gt;"0",'Spr.wydatki '!D124&gt;0,'Spr.wydatki '!F124&gt;=0,'Spr.wydatki '!G124&gt;=0)</f>
        <v>0</v>
      </c>
      <c r="D387" s="107" t="b">
        <f>AND('Spr.wydatki '!B124=0,'Spr.wydatki '!D124=0,'Spr.wydatki '!F124=0,'Spr.wydatki '!G124=0)</f>
        <v>1</v>
      </c>
      <c r="E387" s="19">
        <f t="shared" si="23"/>
        <v>0</v>
      </c>
      <c r="F387" s="19">
        <f t="shared" si="24"/>
        <v>1</v>
      </c>
    </row>
    <row r="388" spans="3:7">
      <c r="C388" s="284" t="b">
        <f>AND('Spr.wydatki '!B125&gt;"0",'Spr.wydatki '!D125&gt;0,'Spr.wydatki '!F125&gt;=0,'Spr.wydatki '!G125&gt;=0)</f>
        <v>0</v>
      </c>
      <c r="D388" s="107" t="b">
        <f>AND('Spr.wydatki '!B125=0,'Spr.wydatki '!D125=0,'Spr.wydatki '!F125=0,'Spr.wydatki '!G125=0)</f>
        <v>1</v>
      </c>
      <c r="E388" s="19">
        <f t="shared" si="23"/>
        <v>0</v>
      </c>
      <c r="F388" s="19">
        <f t="shared" si="24"/>
        <v>1</v>
      </c>
    </row>
    <row r="389" spans="3:7">
      <c r="C389" s="284" t="b">
        <f>AND('Spr.wydatki '!B126&gt;"0",'Spr.wydatki '!D126&gt;0,'Spr.wydatki '!F126&gt;=0,'Spr.wydatki '!G126&gt;=0)</f>
        <v>0</v>
      </c>
      <c r="D389" s="107" t="b">
        <f>AND('Spr.wydatki '!B126=0,'Spr.wydatki '!D126=0,'Spr.wydatki '!F126=0,'Spr.wydatki '!G126=0)</f>
        <v>1</v>
      </c>
      <c r="E389" s="19">
        <f t="shared" si="23"/>
        <v>0</v>
      </c>
      <c r="F389" s="19">
        <f t="shared" si="24"/>
        <v>1</v>
      </c>
    </row>
    <row r="390" spans="3:7">
      <c r="E390" s="19">
        <f>SUM(E289:E389)</f>
        <v>0</v>
      </c>
      <c r="F390" s="19">
        <f>SUM(F289:F389)</f>
        <v>101</v>
      </c>
      <c r="G390" s="19">
        <f>SUM(E390:F390)</f>
        <v>101</v>
      </c>
    </row>
  </sheetData>
  <sheetProtection algorithmName="SHA-512" hashValue="6iBbbMgt4f/ZN0UuKWKVcSoeKXoQutN1UmDo5rR9TWe+ukY5KtrYaxL26DagOluN6tLsRkSdFvcfeMiQVByAsQ==" saltValue="FO+UOcq8eiU99GnorONzHA==" spinCount="100000" sheet="1" objects="1" scenarios="1"/>
  <sortState ref="A55:A70">
    <sortCondition ref="A55:A70"/>
  </sortState>
  <dataValidations count="1">
    <dataValidation type="custom" allowBlank="1" showInputMessage="1" showErrorMessage="1" sqref="C93">
      <formula1>"Wniosek!A11=""EDUKACJA:"";A84:A96"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topLeftCell="B1" workbookViewId="0">
      <selection activeCell="U23" sqref="U23"/>
    </sheetView>
  </sheetViews>
  <sheetFormatPr defaultRowHeight="15"/>
  <cols>
    <col min="1" max="1" width="2" style="108" hidden="1" customWidth="1"/>
    <col min="2" max="2" width="17.85546875" style="57" customWidth="1"/>
    <col min="3" max="3" width="7.42578125" style="57" customWidth="1"/>
    <col min="4" max="4" width="9.140625" style="57"/>
    <col min="5" max="5" width="11.7109375" style="57" customWidth="1"/>
    <col min="6" max="8" width="9.7109375" style="57" customWidth="1"/>
    <col min="9" max="11" width="7.5703125" style="57" customWidth="1"/>
    <col min="12" max="12" width="9.5703125" style="280" customWidth="1"/>
    <col min="13" max="13" width="8.85546875" style="280" customWidth="1"/>
    <col min="14" max="14" width="6.28515625" style="57" customWidth="1"/>
    <col min="15" max="15" width="6.42578125" style="57" customWidth="1"/>
    <col min="16" max="16" width="6.5703125" style="57" customWidth="1"/>
    <col min="17" max="18" width="6.85546875" style="57" customWidth="1"/>
    <col min="19" max="19" width="7.140625" style="57" customWidth="1"/>
    <col min="20" max="16384" width="9.140625" style="57"/>
  </cols>
  <sheetData>
    <row r="1" spans="1:13" ht="18" customHeight="1">
      <c r="B1" s="367" t="s">
        <v>328</v>
      </c>
      <c r="C1" s="338"/>
      <c r="D1" s="368" t="str">
        <f>IF(listy!G390=101,"","W Sprawozdaniu z realizacji wydatków wystąpiły błędy")</f>
        <v/>
      </c>
      <c r="E1" s="369"/>
      <c r="F1" s="369"/>
      <c r="G1" s="369"/>
      <c r="H1" s="369"/>
      <c r="I1" s="369"/>
      <c r="J1" s="369"/>
      <c r="K1" s="369"/>
    </row>
    <row r="2" spans="1:13" ht="18.75" customHeight="1">
      <c r="B2" s="370" t="s">
        <v>264</v>
      </c>
      <c r="C2" s="371"/>
      <c r="D2" s="371"/>
      <c r="E2" s="371"/>
      <c r="F2" s="371"/>
      <c r="G2" s="371"/>
      <c r="H2" s="371"/>
      <c r="I2" s="371"/>
      <c r="J2" s="371"/>
      <c r="K2" s="371"/>
    </row>
    <row r="3" spans="1:13" s="110" customFormat="1" ht="15" customHeight="1">
      <c r="A3" s="109"/>
      <c r="B3" s="372" t="s">
        <v>265</v>
      </c>
      <c r="C3" s="373"/>
      <c r="D3" s="373"/>
      <c r="E3" s="373"/>
      <c r="F3" s="374" t="str">
        <f>Planowanie!B43</f>
        <v/>
      </c>
      <c r="G3" s="374"/>
      <c r="H3" s="375"/>
      <c r="I3" s="375"/>
      <c r="J3" s="375"/>
      <c r="K3" s="375"/>
      <c r="L3" s="281"/>
      <c r="M3" s="281"/>
    </row>
    <row r="4" spans="1:13" ht="3" customHeight="1">
      <c r="B4" s="376" t="s">
        <v>132</v>
      </c>
      <c r="C4" s="377"/>
      <c r="D4" s="377"/>
      <c r="E4" s="377"/>
      <c r="F4" s="377"/>
      <c r="G4" s="377"/>
      <c r="H4" s="377"/>
      <c r="I4" s="377"/>
      <c r="J4" s="377"/>
      <c r="K4" s="377"/>
      <c r="L4" s="282"/>
    </row>
    <row r="5" spans="1:13" s="112" customFormat="1" ht="15" customHeight="1">
      <c r="B5" s="378" t="s">
        <v>43</v>
      </c>
      <c r="C5" s="379"/>
      <c r="D5" s="379"/>
      <c r="E5" s="379"/>
      <c r="F5" s="379"/>
      <c r="G5" s="379"/>
      <c r="H5" s="379"/>
      <c r="I5" s="379"/>
      <c r="J5" s="379"/>
      <c r="K5" s="380"/>
      <c r="L5" s="280"/>
      <c r="M5" s="280"/>
    </row>
    <row r="6" spans="1:13" ht="3" customHeight="1">
      <c r="B6" s="388"/>
      <c r="C6" s="389"/>
      <c r="D6" s="389"/>
      <c r="E6" s="389"/>
      <c r="F6" s="389"/>
      <c r="G6" s="389"/>
      <c r="H6" s="389"/>
      <c r="I6" s="389"/>
      <c r="J6" s="389"/>
      <c r="K6" s="389"/>
    </row>
    <row r="7" spans="1:13" ht="15" customHeight="1">
      <c r="B7" s="390" t="s">
        <v>8</v>
      </c>
      <c r="C7" s="391"/>
      <c r="D7" s="391"/>
      <c r="E7" s="391"/>
      <c r="F7" s="391"/>
      <c r="G7" s="391"/>
      <c r="H7" s="391"/>
      <c r="I7" s="391"/>
      <c r="J7" s="391"/>
      <c r="K7" s="391"/>
    </row>
    <row r="8" spans="1:13" ht="30" customHeight="1">
      <c r="B8" s="392">
        <f>Program!A6</f>
        <v>0</v>
      </c>
      <c r="C8" s="393"/>
      <c r="D8" s="393"/>
      <c r="E8" s="393"/>
      <c r="F8" s="393"/>
      <c r="G8" s="393"/>
      <c r="H8" s="393"/>
      <c r="I8" s="393"/>
      <c r="J8" s="393"/>
      <c r="K8" s="393"/>
    </row>
    <row r="9" spans="1:13" ht="3" customHeight="1" thickBot="1">
      <c r="B9" s="381"/>
      <c r="C9" s="382"/>
      <c r="D9" s="382"/>
      <c r="E9" s="382"/>
      <c r="F9" s="382"/>
      <c r="G9" s="382"/>
      <c r="H9" s="382"/>
      <c r="I9" s="382"/>
      <c r="J9" s="382"/>
      <c r="K9" s="383"/>
    </row>
    <row r="10" spans="1:13" ht="15" customHeight="1">
      <c r="B10" s="364" t="str">
        <f>'Wniosek-kosztorys inne'!A10</f>
        <v>Subwencja oświatowa (P9 i P10)</v>
      </c>
      <c r="C10" s="365"/>
      <c r="D10" s="365"/>
      <c r="E10" s="365"/>
      <c r="F10" s="365"/>
      <c r="G10" s="366"/>
      <c r="H10" s="113">
        <f>'Wniosek-kosztorys inne'!D10</f>
        <v>0</v>
      </c>
      <c r="I10" s="384"/>
      <c r="J10" s="385"/>
      <c r="K10" s="114">
        <f>'Wniosek-kosztorys inne'!C10</f>
        <v>0</v>
      </c>
    </row>
    <row r="11" spans="1:13" ht="15" customHeight="1">
      <c r="B11" s="364" t="str">
        <f>'Wniosek-kosztorys inne'!A11</f>
        <v>PO WER</v>
      </c>
      <c r="C11" s="365"/>
      <c r="D11" s="365"/>
      <c r="E11" s="365"/>
      <c r="F11" s="365"/>
      <c r="G11" s="366"/>
      <c r="H11" s="115">
        <f>'Wniosek-kosztorys inne'!D11</f>
        <v>0</v>
      </c>
      <c r="I11" s="385"/>
      <c r="J11" s="385"/>
      <c r="K11" s="114">
        <f>'Wniosek-kosztorys inne'!C11</f>
        <v>0</v>
      </c>
    </row>
    <row r="12" spans="1:13" ht="15" customHeight="1">
      <c r="B12" s="364" t="str">
        <f>'Wniosek-kosztorys inne'!A12</f>
        <v>Ośrodki Pomocy Społecznej</v>
      </c>
      <c r="C12" s="365"/>
      <c r="D12" s="365"/>
      <c r="E12" s="365"/>
      <c r="F12" s="365"/>
      <c r="G12" s="366"/>
      <c r="H12" s="115">
        <f>'Wniosek-kosztorys inne'!D12</f>
        <v>0</v>
      </c>
      <c r="I12" s="385"/>
      <c r="J12" s="385"/>
      <c r="K12" s="114">
        <f>'Wniosek-kosztorys inne'!C12</f>
        <v>0</v>
      </c>
    </row>
    <row r="13" spans="1:13" ht="15" customHeight="1" thickBot="1">
      <c r="B13" s="364" t="str">
        <f>'Wniosek-kosztorys inne'!A13</f>
        <v>Powiatowe Urzędy Pracy</v>
      </c>
      <c r="C13" s="365"/>
      <c r="D13" s="365"/>
      <c r="E13" s="365"/>
      <c r="F13" s="365"/>
      <c r="G13" s="366"/>
      <c r="H13" s="116">
        <f>'Wniosek-kosztorys inne'!D13</f>
        <v>0</v>
      </c>
      <c r="I13" s="385"/>
      <c r="J13" s="385"/>
      <c r="K13" s="114">
        <f>'Wniosek-kosztorys inne'!C13</f>
        <v>0</v>
      </c>
    </row>
    <row r="14" spans="1:13" ht="15" customHeight="1" thickBot="1">
      <c r="B14" s="386" t="s">
        <v>285</v>
      </c>
      <c r="C14" s="387"/>
      <c r="D14" s="387"/>
      <c r="E14" s="387"/>
      <c r="F14" s="387"/>
      <c r="G14" s="387"/>
      <c r="H14" s="117">
        <f>SUM(H10:H13)</f>
        <v>0</v>
      </c>
      <c r="I14" s="385"/>
      <c r="J14" s="385"/>
      <c r="K14" s="114">
        <f>SUM(K10:K13)</f>
        <v>0</v>
      </c>
    </row>
    <row r="15" spans="1:13" ht="15" customHeight="1" thickBot="1">
      <c r="B15" s="364" t="str">
        <f>IF(Planowanie!B31&gt;"","Inne działania (z wyłączeniem 4 pierwszych wierszy) razem","")</f>
        <v/>
      </c>
      <c r="C15" s="365"/>
      <c r="D15" s="365"/>
      <c r="E15" s="365"/>
      <c r="F15" s="365"/>
      <c r="G15" s="366"/>
      <c r="H15" s="117">
        <f>'Wniosek-kosztorys inne'!D16</f>
        <v>0</v>
      </c>
      <c r="I15" s="385"/>
      <c r="J15" s="385"/>
      <c r="K15" s="114">
        <f>'Wniosek-kosztorys inne'!C16</f>
        <v>0</v>
      </c>
    </row>
    <row r="16" spans="1:13" ht="3" customHeight="1">
      <c r="B16" s="403"/>
      <c r="C16" s="404"/>
      <c r="D16" s="404"/>
      <c r="E16" s="404"/>
      <c r="F16" s="404"/>
      <c r="G16" s="404"/>
      <c r="H16" s="404"/>
      <c r="I16" s="404"/>
      <c r="J16" s="404"/>
      <c r="K16" s="405"/>
    </row>
    <row r="17" spans="1:15" s="124" customFormat="1" ht="21.75" thickBot="1">
      <c r="A17" s="118"/>
      <c r="B17" s="345" t="s">
        <v>275</v>
      </c>
      <c r="C17" s="346"/>
      <c r="D17" s="346"/>
      <c r="E17" s="347"/>
      <c r="F17" s="119" t="s">
        <v>11</v>
      </c>
      <c r="G17" s="120" t="s">
        <v>10</v>
      </c>
      <c r="H17" s="121" t="s">
        <v>133</v>
      </c>
      <c r="I17" s="122" t="s">
        <v>11</v>
      </c>
      <c r="J17" s="123" t="s">
        <v>10</v>
      </c>
      <c r="K17" s="123" t="s">
        <v>133</v>
      </c>
      <c r="L17" s="283"/>
      <c r="M17" s="283"/>
    </row>
    <row r="18" spans="1:15" s="124" customFormat="1">
      <c r="A18" s="118"/>
      <c r="B18" s="348" t="str">
        <f>' Wniosek-kosztorys'!A10</f>
        <v/>
      </c>
      <c r="C18" s="349"/>
      <c r="D18" s="349"/>
      <c r="E18" s="349"/>
      <c r="F18" s="125">
        <f>listy!J244</f>
        <v>0</v>
      </c>
      <c r="G18" s="126">
        <f>listy!N244</f>
        <v>0</v>
      </c>
      <c r="H18" s="127">
        <f>SUM(F18:G18)</f>
        <v>0</v>
      </c>
      <c r="I18" s="128">
        <f>listy!B244</f>
        <v>0</v>
      </c>
      <c r="J18" s="129">
        <f>listy!F244</f>
        <v>0</v>
      </c>
      <c r="K18" s="129">
        <f>SUM(I18:J18)</f>
        <v>0</v>
      </c>
      <c r="L18" s="283"/>
      <c r="M18" s="283"/>
    </row>
    <row r="19" spans="1:15" s="124" customFormat="1">
      <c r="A19" s="118"/>
      <c r="B19" s="348" t="str">
        <f>' Wniosek-kosztorys'!A11</f>
        <v/>
      </c>
      <c r="C19" s="349"/>
      <c r="D19" s="349"/>
      <c r="E19" s="349"/>
      <c r="F19" s="130">
        <f>listy!K244</f>
        <v>0</v>
      </c>
      <c r="G19" s="131">
        <f>listy!O244</f>
        <v>0</v>
      </c>
      <c r="H19" s="132">
        <f t="shared" ref="H19:H22" si="0">SUM(F19:G19)</f>
        <v>0</v>
      </c>
      <c r="I19" s="128">
        <f>listy!C244</f>
        <v>0</v>
      </c>
      <c r="J19" s="129">
        <f>listy!G244</f>
        <v>0</v>
      </c>
      <c r="K19" s="129">
        <f t="shared" ref="K19:K22" si="1">SUM(I19:J19)</f>
        <v>0</v>
      </c>
      <c r="L19" s="283"/>
      <c r="M19" s="283"/>
    </row>
    <row r="20" spans="1:15" s="124" customFormat="1">
      <c r="A20" s="118"/>
      <c r="B20" s="348" t="str">
        <f>' Wniosek-kosztorys'!A12</f>
        <v/>
      </c>
      <c r="C20" s="349"/>
      <c r="D20" s="349"/>
      <c r="E20" s="349"/>
      <c r="F20" s="130">
        <f>listy!L244</f>
        <v>0</v>
      </c>
      <c r="G20" s="131">
        <f>listy!P244</f>
        <v>0</v>
      </c>
      <c r="H20" s="132">
        <f t="shared" si="0"/>
        <v>0</v>
      </c>
      <c r="I20" s="128">
        <f>listy!D244</f>
        <v>0</v>
      </c>
      <c r="J20" s="129">
        <f>listy!H244</f>
        <v>0</v>
      </c>
      <c r="K20" s="129">
        <f t="shared" si="1"/>
        <v>0</v>
      </c>
      <c r="L20" s="283"/>
      <c r="M20" s="283"/>
    </row>
    <row r="21" spans="1:15" s="124" customFormat="1">
      <c r="A21" s="118"/>
      <c r="B21" s="348" t="str">
        <f>' Wniosek-kosztorys'!A13</f>
        <v/>
      </c>
      <c r="C21" s="349"/>
      <c r="D21" s="349"/>
      <c r="E21" s="349"/>
      <c r="F21" s="133">
        <f>listy!M244</f>
        <v>0</v>
      </c>
      <c r="G21" s="134">
        <f>listy!Q244</f>
        <v>0</v>
      </c>
      <c r="H21" s="135">
        <f t="shared" si="0"/>
        <v>0</v>
      </c>
      <c r="I21" s="312">
        <f>listy!E244</f>
        <v>0</v>
      </c>
      <c r="J21" s="313">
        <f>listy!I244</f>
        <v>0</v>
      </c>
      <c r="K21" s="313">
        <f t="shared" si="1"/>
        <v>0</v>
      </c>
      <c r="L21" s="283"/>
      <c r="M21" s="283"/>
    </row>
    <row r="22" spans="1:15" s="124" customFormat="1" ht="3" customHeight="1">
      <c r="A22" s="118"/>
      <c r="B22" s="310" t="str">
        <f>' Wniosek-kosztorys'!A14</f>
        <v/>
      </c>
      <c r="C22" s="311"/>
      <c r="D22" s="311"/>
      <c r="E22" s="311"/>
      <c r="F22" s="314" t="str">
        <f>IF(B22&gt;"",0,"")</f>
        <v/>
      </c>
      <c r="G22" s="314">
        <f>'Wniosek-kosztorys inne'!D16</f>
        <v>0</v>
      </c>
      <c r="H22" s="314">
        <f t="shared" si="0"/>
        <v>0</v>
      </c>
      <c r="I22" s="315" t="str">
        <f>IF(B22&gt;"",0,"")</f>
        <v/>
      </c>
      <c r="J22" s="315">
        <f>listy!I245</f>
        <v>0</v>
      </c>
      <c r="K22" s="305">
        <f t="shared" si="1"/>
        <v>0</v>
      </c>
      <c r="L22" s="283"/>
      <c r="M22" s="283"/>
    </row>
    <row r="23" spans="1:15" s="124" customFormat="1" ht="15.75" thickBot="1">
      <c r="A23" s="118"/>
      <c r="B23" s="350" t="s">
        <v>282</v>
      </c>
      <c r="C23" s="351"/>
      <c r="D23" s="351"/>
      <c r="E23" s="351"/>
      <c r="F23" s="306">
        <f>SUM(F18:F22)</f>
        <v>0</v>
      </c>
      <c r="G23" s="307">
        <f>SUM(G18:G22)</f>
        <v>0</v>
      </c>
      <c r="H23" s="308">
        <f>SUM(H18:H22)</f>
        <v>0</v>
      </c>
      <c r="I23" s="309">
        <f>SUM(I18:I22)</f>
        <v>0</v>
      </c>
      <c r="J23" s="309">
        <f t="shared" ref="J23:K23" si="2">SUM(J18:J22)</f>
        <v>0</v>
      </c>
      <c r="K23" s="309">
        <f t="shared" si="2"/>
        <v>0</v>
      </c>
      <c r="L23" s="283"/>
      <c r="M23" s="283"/>
    </row>
    <row r="24" spans="1:15" s="124" customFormat="1" ht="3" customHeight="1" thickBot="1">
      <c r="A24" s="118"/>
      <c r="B24" s="394" t="str">
        <f>IF('Wniosek-kosztorys inne'!C8&gt;0,"INNE:","")</f>
        <v/>
      </c>
      <c r="C24" s="395"/>
      <c r="D24" s="395"/>
      <c r="E24" s="395"/>
      <c r="F24" s="395"/>
      <c r="G24" s="395"/>
      <c r="H24" s="395"/>
      <c r="I24" s="396"/>
      <c r="J24" s="396"/>
      <c r="K24" s="397"/>
      <c r="L24" s="283"/>
      <c r="M24" s="283"/>
    </row>
    <row r="25" spans="1:15" s="124" customFormat="1" ht="15.75" thickBot="1">
      <c r="A25" s="118"/>
      <c r="B25" s="360" t="s">
        <v>39</v>
      </c>
      <c r="C25" s="361"/>
      <c r="D25" s="354" t="s">
        <v>40</v>
      </c>
      <c r="E25" s="355"/>
      <c r="F25" s="398" t="s">
        <v>269</v>
      </c>
      <c r="G25" s="399"/>
      <c r="H25" s="400"/>
      <c r="I25" s="401" t="s">
        <v>268</v>
      </c>
      <c r="J25" s="402"/>
      <c r="K25" s="402"/>
      <c r="L25" s="283"/>
      <c r="M25" s="283"/>
    </row>
    <row r="26" spans="1:15" s="124" customFormat="1">
      <c r="A26" s="118">
        <f>' Wniosek-kosztorys'!A18</f>
        <v>0</v>
      </c>
      <c r="B26" s="362">
        <f>' Wniosek-kosztorys'!B18</f>
        <v>0</v>
      </c>
      <c r="C26" s="363"/>
      <c r="D26" s="356">
        <f>' Wniosek-kosztorys'!E18</f>
        <v>0</v>
      </c>
      <c r="E26" s="357"/>
      <c r="F26" s="47"/>
      <c r="G26" s="48"/>
      <c r="H26" s="49">
        <f>SUM(F26:G26)</f>
        <v>0</v>
      </c>
      <c r="I26" s="50">
        <f>' Wniosek-kosztorys'!G18</f>
        <v>0</v>
      </c>
      <c r="J26" s="51">
        <f>' Wniosek-kosztorys'!H18</f>
        <v>0</v>
      </c>
      <c r="K26" s="52">
        <f t="shared" ref="K26:K90" si="3">SUM(I26:J26)</f>
        <v>0</v>
      </c>
      <c r="L26" s="283"/>
      <c r="M26" s="283"/>
    </row>
    <row r="27" spans="1:15" s="124" customFormat="1" ht="15" customHeight="1">
      <c r="A27" s="118">
        <f>' Wniosek-kosztorys'!A19</f>
        <v>0</v>
      </c>
      <c r="B27" s="352">
        <f>' Wniosek-kosztorys'!B19</f>
        <v>0</v>
      </c>
      <c r="C27" s="353"/>
      <c r="D27" s="358">
        <f>' Wniosek-kosztorys'!E19</f>
        <v>0</v>
      </c>
      <c r="E27" s="359"/>
      <c r="F27" s="53"/>
      <c r="G27" s="54"/>
      <c r="H27" s="55">
        <f t="shared" ref="H27:H90" si="4">SUM(F27:G27)</f>
        <v>0</v>
      </c>
      <c r="I27" s="50">
        <f>' Wniosek-kosztorys'!G19</f>
        <v>0</v>
      </c>
      <c r="J27" s="51">
        <f>' Wniosek-kosztorys'!H19</f>
        <v>0</v>
      </c>
      <c r="K27" s="52">
        <f t="shared" si="3"/>
        <v>0</v>
      </c>
      <c r="L27" s="283"/>
      <c r="M27" s="283"/>
    </row>
    <row r="28" spans="1:15" s="124" customFormat="1">
      <c r="A28" s="118">
        <f>' Wniosek-kosztorys'!A20</f>
        <v>0</v>
      </c>
      <c r="B28" s="352">
        <f>' Wniosek-kosztorys'!B20</f>
        <v>0</v>
      </c>
      <c r="C28" s="353"/>
      <c r="D28" s="358">
        <f>' Wniosek-kosztorys'!E20</f>
        <v>0</v>
      </c>
      <c r="E28" s="359"/>
      <c r="F28" s="53"/>
      <c r="G28" s="54"/>
      <c r="H28" s="55">
        <f t="shared" si="4"/>
        <v>0</v>
      </c>
      <c r="I28" s="50">
        <f>' Wniosek-kosztorys'!G20</f>
        <v>0</v>
      </c>
      <c r="J28" s="51">
        <f>' Wniosek-kosztorys'!H20</f>
        <v>0</v>
      </c>
      <c r="K28" s="52">
        <f t="shared" si="3"/>
        <v>0</v>
      </c>
      <c r="L28" s="283"/>
      <c r="M28" s="283"/>
    </row>
    <row r="29" spans="1:15" s="124" customFormat="1">
      <c r="A29" s="118">
        <f>' Wniosek-kosztorys'!A21</f>
        <v>0</v>
      </c>
      <c r="B29" s="352">
        <f>' Wniosek-kosztorys'!B21</f>
        <v>0</v>
      </c>
      <c r="C29" s="353"/>
      <c r="D29" s="358">
        <f>' Wniosek-kosztorys'!E21</f>
        <v>0</v>
      </c>
      <c r="E29" s="359"/>
      <c r="F29" s="53"/>
      <c r="G29" s="54"/>
      <c r="H29" s="55">
        <f t="shared" si="4"/>
        <v>0</v>
      </c>
      <c r="I29" s="50">
        <f>' Wniosek-kosztorys'!G21</f>
        <v>0</v>
      </c>
      <c r="J29" s="51">
        <f>' Wniosek-kosztorys'!H21</f>
        <v>0</v>
      </c>
      <c r="K29" s="52">
        <f t="shared" si="3"/>
        <v>0</v>
      </c>
      <c r="L29" s="283"/>
      <c r="M29" s="283"/>
    </row>
    <row r="30" spans="1:15" s="124" customFormat="1">
      <c r="A30" s="118">
        <f>' Wniosek-kosztorys'!A22</f>
        <v>0</v>
      </c>
      <c r="B30" s="352">
        <f>' Wniosek-kosztorys'!B22</f>
        <v>0</v>
      </c>
      <c r="C30" s="353"/>
      <c r="D30" s="358">
        <f>' Wniosek-kosztorys'!E22</f>
        <v>0</v>
      </c>
      <c r="E30" s="359"/>
      <c r="F30" s="53"/>
      <c r="G30" s="54"/>
      <c r="H30" s="55">
        <f t="shared" si="4"/>
        <v>0</v>
      </c>
      <c r="I30" s="50">
        <f>' Wniosek-kosztorys'!G22</f>
        <v>0</v>
      </c>
      <c r="J30" s="51">
        <f>' Wniosek-kosztorys'!H22</f>
        <v>0</v>
      </c>
      <c r="K30" s="52">
        <f t="shared" si="3"/>
        <v>0</v>
      </c>
      <c r="L30" s="283"/>
      <c r="M30" s="283"/>
    </row>
    <row r="31" spans="1:15" s="124" customFormat="1">
      <c r="A31" s="118">
        <f>' Wniosek-kosztorys'!A23</f>
        <v>0</v>
      </c>
      <c r="B31" s="352">
        <f>' Wniosek-kosztorys'!B23</f>
        <v>0</v>
      </c>
      <c r="C31" s="353"/>
      <c r="D31" s="358">
        <f>' Wniosek-kosztorys'!E23</f>
        <v>0</v>
      </c>
      <c r="E31" s="359"/>
      <c r="F31" s="53"/>
      <c r="G31" s="54"/>
      <c r="H31" s="55">
        <f t="shared" si="4"/>
        <v>0</v>
      </c>
      <c r="I31" s="50">
        <f>' Wniosek-kosztorys'!G23</f>
        <v>0</v>
      </c>
      <c r="J31" s="51">
        <f>' Wniosek-kosztorys'!H23</f>
        <v>0</v>
      </c>
      <c r="K31" s="52">
        <f t="shared" si="3"/>
        <v>0</v>
      </c>
      <c r="L31" s="283"/>
      <c r="M31" s="283"/>
    </row>
    <row r="32" spans="1:15">
      <c r="A32" s="118">
        <f>' Wniosek-kosztorys'!A24</f>
        <v>0</v>
      </c>
      <c r="B32" s="352">
        <f>' Wniosek-kosztorys'!B24</f>
        <v>0</v>
      </c>
      <c r="C32" s="353"/>
      <c r="D32" s="358">
        <f>' Wniosek-kosztorys'!E24</f>
        <v>0</v>
      </c>
      <c r="E32" s="359"/>
      <c r="F32" s="53"/>
      <c r="G32" s="54"/>
      <c r="H32" s="55">
        <f t="shared" si="4"/>
        <v>0</v>
      </c>
      <c r="I32" s="50">
        <f>' Wniosek-kosztorys'!G24</f>
        <v>0</v>
      </c>
      <c r="J32" s="51">
        <f>' Wniosek-kosztorys'!H24</f>
        <v>0</v>
      </c>
      <c r="K32" s="56">
        <f t="shared" si="3"/>
        <v>0</v>
      </c>
      <c r="L32" s="283"/>
      <c r="M32" s="283"/>
      <c r="N32" s="124"/>
      <c r="O32" s="124"/>
    </row>
    <row r="33" spans="1:19">
      <c r="A33" s="118">
        <f>' Wniosek-kosztorys'!A25</f>
        <v>0</v>
      </c>
      <c r="B33" s="352">
        <f>' Wniosek-kosztorys'!B25</f>
        <v>0</v>
      </c>
      <c r="C33" s="353"/>
      <c r="D33" s="358">
        <f>' Wniosek-kosztorys'!E25</f>
        <v>0</v>
      </c>
      <c r="E33" s="359"/>
      <c r="F33" s="53"/>
      <c r="G33" s="54"/>
      <c r="H33" s="55">
        <f t="shared" si="4"/>
        <v>0</v>
      </c>
      <c r="I33" s="50">
        <f>' Wniosek-kosztorys'!G25</f>
        <v>0</v>
      </c>
      <c r="J33" s="51">
        <f>' Wniosek-kosztorys'!H25</f>
        <v>0</v>
      </c>
      <c r="K33" s="56">
        <f t="shared" si="3"/>
        <v>0</v>
      </c>
      <c r="L33" s="283"/>
      <c r="M33" s="283"/>
      <c r="N33" s="124"/>
      <c r="O33" s="124"/>
    </row>
    <row r="34" spans="1:19">
      <c r="A34" s="118">
        <f>' Wniosek-kosztorys'!A26</f>
        <v>0</v>
      </c>
      <c r="B34" s="352">
        <f>' Wniosek-kosztorys'!B26</f>
        <v>0</v>
      </c>
      <c r="C34" s="353"/>
      <c r="D34" s="343">
        <f>' Wniosek-kosztorys'!E26</f>
        <v>0</v>
      </c>
      <c r="E34" s="344"/>
      <c r="F34" s="42"/>
      <c r="G34" s="38"/>
      <c r="H34" s="43">
        <f t="shared" si="4"/>
        <v>0</v>
      </c>
      <c r="I34" s="41">
        <f>' Wniosek-kosztorys'!G26</f>
        <v>0</v>
      </c>
      <c r="J34" s="40">
        <f>' Wniosek-kosztorys'!H26</f>
        <v>0</v>
      </c>
      <c r="K34" s="39">
        <f t="shared" si="3"/>
        <v>0</v>
      </c>
      <c r="L34" s="283"/>
      <c r="M34" s="283"/>
      <c r="N34" s="124"/>
      <c r="O34" s="124"/>
      <c r="S34" s="136"/>
    </row>
    <row r="35" spans="1:19">
      <c r="A35" s="118">
        <f>' Wniosek-kosztorys'!A27</f>
        <v>0</v>
      </c>
      <c r="B35" s="352">
        <f>' Wniosek-kosztorys'!B27</f>
        <v>0</v>
      </c>
      <c r="C35" s="353"/>
      <c r="D35" s="343">
        <f>' Wniosek-kosztorys'!E27</f>
        <v>0</v>
      </c>
      <c r="E35" s="344"/>
      <c r="F35" s="42"/>
      <c r="G35" s="38"/>
      <c r="H35" s="43">
        <f t="shared" si="4"/>
        <v>0</v>
      </c>
      <c r="I35" s="41">
        <f>' Wniosek-kosztorys'!G27</f>
        <v>0</v>
      </c>
      <c r="J35" s="40">
        <f>' Wniosek-kosztorys'!H27</f>
        <v>0</v>
      </c>
      <c r="K35" s="39">
        <f t="shared" si="3"/>
        <v>0</v>
      </c>
      <c r="L35" s="283"/>
      <c r="M35" s="283"/>
      <c r="N35" s="124"/>
      <c r="O35" s="124"/>
    </row>
    <row r="36" spans="1:19">
      <c r="A36" s="118">
        <f>' Wniosek-kosztorys'!A28</f>
        <v>0</v>
      </c>
      <c r="B36" s="352">
        <f>' Wniosek-kosztorys'!B28</f>
        <v>0</v>
      </c>
      <c r="C36" s="353"/>
      <c r="D36" s="343">
        <f>' Wniosek-kosztorys'!E28</f>
        <v>0</v>
      </c>
      <c r="E36" s="344"/>
      <c r="F36" s="42"/>
      <c r="G36" s="38"/>
      <c r="H36" s="43">
        <f t="shared" si="4"/>
        <v>0</v>
      </c>
      <c r="I36" s="41">
        <f>' Wniosek-kosztorys'!G28</f>
        <v>0</v>
      </c>
      <c r="J36" s="40">
        <f>' Wniosek-kosztorys'!H28</f>
        <v>0</v>
      </c>
      <c r="K36" s="39">
        <f t="shared" si="3"/>
        <v>0</v>
      </c>
      <c r="L36" s="283"/>
      <c r="M36" s="283"/>
      <c r="N36" s="124"/>
      <c r="O36" s="124"/>
    </row>
    <row r="37" spans="1:19">
      <c r="A37" s="118">
        <f>' Wniosek-kosztorys'!A29</f>
        <v>0</v>
      </c>
      <c r="B37" s="352">
        <f>' Wniosek-kosztorys'!B29</f>
        <v>0</v>
      </c>
      <c r="C37" s="353"/>
      <c r="D37" s="343">
        <f>' Wniosek-kosztorys'!E29</f>
        <v>0</v>
      </c>
      <c r="E37" s="344"/>
      <c r="F37" s="42"/>
      <c r="G37" s="38"/>
      <c r="H37" s="43">
        <f t="shared" si="4"/>
        <v>0</v>
      </c>
      <c r="I37" s="41">
        <f>' Wniosek-kosztorys'!G29</f>
        <v>0</v>
      </c>
      <c r="J37" s="40">
        <f>' Wniosek-kosztorys'!H29</f>
        <v>0</v>
      </c>
      <c r="K37" s="39">
        <f t="shared" si="3"/>
        <v>0</v>
      </c>
      <c r="L37" s="283"/>
      <c r="M37" s="283"/>
      <c r="N37" s="124"/>
      <c r="O37" s="124"/>
    </row>
    <row r="38" spans="1:19">
      <c r="A38" s="118">
        <f>' Wniosek-kosztorys'!A30</f>
        <v>0</v>
      </c>
      <c r="B38" s="352">
        <f>' Wniosek-kosztorys'!B30</f>
        <v>0</v>
      </c>
      <c r="C38" s="353"/>
      <c r="D38" s="343">
        <f>' Wniosek-kosztorys'!E30</f>
        <v>0</v>
      </c>
      <c r="E38" s="344"/>
      <c r="F38" s="42"/>
      <c r="G38" s="38"/>
      <c r="H38" s="43">
        <f t="shared" si="4"/>
        <v>0</v>
      </c>
      <c r="I38" s="41">
        <f>' Wniosek-kosztorys'!G30</f>
        <v>0</v>
      </c>
      <c r="J38" s="40">
        <f>' Wniosek-kosztorys'!H30</f>
        <v>0</v>
      </c>
      <c r="K38" s="39">
        <f t="shared" si="3"/>
        <v>0</v>
      </c>
      <c r="L38" s="283"/>
      <c r="M38" s="283"/>
      <c r="N38" s="124"/>
      <c r="O38" s="124"/>
    </row>
    <row r="39" spans="1:19">
      <c r="A39" s="118">
        <f>' Wniosek-kosztorys'!A31</f>
        <v>0</v>
      </c>
      <c r="B39" s="352">
        <f>' Wniosek-kosztorys'!B31</f>
        <v>0</v>
      </c>
      <c r="C39" s="353"/>
      <c r="D39" s="343">
        <f>' Wniosek-kosztorys'!E31</f>
        <v>0</v>
      </c>
      <c r="E39" s="344"/>
      <c r="F39" s="42"/>
      <c r="G39" s="38"/>
      <c r="H39" s="43">
        <f t="shared" si="4"/>
        <v>0</v>
      </c>
      <c r="I39" s="41">
        <f>' Wniosek-kosztorys'!G31</f>
        <v>0</v>
      </c>
      <c r="J39" s="40">
        <f>' Wniosek-kosztorys'!H31</f>
        <v>0</v>
      </c>
      <c r="K39" s="39">
        <f t="shared" si="3"/>
        <v>0</v>
      </c>
      <c r="L39" s="283"/>
      <c r="M39" s="283"/>
      <c r="N39" s="124"/>
      <c r="O39" s="124"/>
    </row>
    <row r="40" spans="1:19">
      <c r="A40" s="118">
        <f>' Wniosek-kosztorys'!A32</f>
        <v>0</v>
      </c>
      <c r="B40" s="352">
        <f>' Wniosek-kosztorys'!B32</f>
        <v>0</v>
      </c>
      <c r="C40" s="353"/>
      <c r="D40" s="343">
        <f>' Wniosek-kosztorys'!E32</f>
        <v>0</v>
      </c>
      <c r="E40" s="344"/>
      <c r="F40" s="42"/>
      <c r="G40" s="38"/>
      <c r="H40" s="43">
        <f t="shared" si="4"/>
        <v>0</v>
      </c>
      <c r="I40" s="41">
        <f>' Wniosek-kosztorys'!G32</f>
        <v>0</v>
      </c>
      <c r="J40" s="40">
        <f>' Wniosek-kosztorys'!H32</f>
        <v>0</v>
      </c>
      <c r="K40" s="39">
        <f t="shared" si="3"/>
        <v>0</v>
      </c>
      <c r="L40" s="283"/>
      <c r="M40" s="283"/>
      <c r="N40" s="124"/>
      <c r="O40" s="124"/>
    </row>
    <row r="41" spans="1:19">
      <c r="A41" s="118">
        <f>' Wniosek-kosztorys'!A33</f>
        <v>0</v>
      </c>
      <c r="B41" s="352">
        <f>' Wniosek-kosztorys'!B33</f>
        <v>0</v>
      </c>
      <c r="C41" s="353"/>
      <c r="D41" s="343">
        <f>' Wniosek-kosztorys'!E33</f>
        <v>0</v>
      </c>
      <c r="E41" s="344"/>
      <c r="F41" s="42"/>
      <c r="G41" s="38"/>
      <c r="H41" s="43">
        <f t="shared" si="4"/>
        <v>0</v>
      </c>
      <c r="I41" s="41">
        <f>' Wniosek-kosztorys'!G33</f>
        <v>0</v>
      </c>
      <c r="J41" s="40">
        <f>' Wniosek-kosztorys'!H33</f>
        <v>0</v>
      </c>
      <c r="K41" s="39">
        <f t="shared" si="3"/>
        <v>0</v>
      </c>
      <c r="L41" s="283"/>
      <c r="M41" s="283"/>
      <c r="N41" s="124"/>
      <c r="O41" s="124"/>
    </row>
    <row r="42" spans="1:19">
      <c r="A42" s="118">
        <f>' Wniosek-kosztorys'!A34</f>
        <v>0</v>
      </c>
      <c r="B42" s="352">
        <f>' Wniosek-kosztorys'!B34</f>
        <v>0</v>
      </c>
      <c r="C42" s="353"/>
      <c r="D42" s="343">
        <f>' Wniosek-kosztorys'!E34</f>
        <v>0</v>
      </c>
      <c r="E42" s="344"/>
      <c r="F42" s="42"/>
      <c r="G42" s="38"/>
      <c r="H42" s="43">
        <f t="shared" si="4"/>
        <v>0</v>
      </c>
      <c r="I42" s="41">
        <f>' Wniosek-kosztorys'!G34</f>
        <v>0</v>
      </c>
      <c r="J42" s="40">
        <f>' Wniosek-kosztorys'!H34</f>
        <v>0</v>
      </c>
      <c r="K42" s="39">
        <f t="shared" si="3"/>
        <v>0</v>
      </c>
      <c r="L42" s="283"/>
      <c r="M42" s="283"/>
      <c r="N42" s="124"/>
      <c r="O42" s="124"/>
    </row>
    <row r="43" spans="1:19">
      <c r="A43" s="118">
        <f>' Wniosek-kosztorys'!A35</f>
        <v>0</v>
      </c>
      <c r="B43" s="352">
        <f>' Wniosek-kosztorys'!B35</f>
        <v>0</v>
      </c>
      <c r="C43" s="353"/>
      <c r="D43" s="343">
        <f>' Wniosek-kosztorys'!E35</f>
        <v>0</v>
      </c>
      <c r="E43" s="344"/>
      <c r="F43" s="42"/>
      <c r="G43" s="38"/>
      <c r="H43" s="43">
        <f t="shared" si="4"/>
        <v>0</v>
      </c>
      <c r="I43" s="41">
        <f>' Wniosek-kosztorys'!G35</f>
        <v>0</v>
      </c>
      <c r="J43" s="40">
        <f>' Wniosek-kosztorys'!H35</f>
        <v>0</v>
      </c>
      <c r="K43" s="39">
        <f t="shared" si="3"/>
        <v>0</v>
      </c>
      <c r="L43" s="283"/>
      <c r="M43" s="283"/>
      <c r="N43" s="124"/>
      <c r="O43" s="124"/>
    </row>
    <row r="44" spans="1:19">
      <c r="A44" s="118">
        <f>' Wniosek-kosztorys'!A36</f>
        <v>0</v>
      </c>
      <c r="B44" s="352">
        <f>' Wniosek-kosztorys'!B36</f>
        <v>0</v>
      </c>
      <c r="C44" s="353"/>
      <c r="D44" s="343">
        <f>' Wniosek-kosztorys'!E36</f>
        <v>0</v>
      </c>
      <c r="E44" s="344"/>
      <c r="F44" s="42"/>
      <c r="G44" s="38"/>
      <c r="H44" s="43">
        <f t="shared" si="4"/>
        <v>0</v>
      </c>
      <c r="I44" s="41">
        <f>' Wniosek-kosztorys'!G36</f>
        <v>0</v>
      </c>
      <c r="J44" s="40">
        <f>' Wniosek-kosztorys'!H36</f>
        <v>0</v>
      </c>
      <c r="K44" s="39">
        <f t="shared" si="3"/>
        <v>0</v>
      </c>
      <c r="L44" s="283"/>
      <c r="M44" s="283"/>
      <c r="N44" s="124"/>
      <c r="O44" s="124"/>
    </row>
    <row r="45" spans="1:19">
      <c r="A45" s="118">
        <f>' Wniosek-kosztorys'!A37</f>
        <v>0</v>
      </c>
      <c r="B45" s="352">
        <f>' Wniosek-kosztorys'!B37</f>
        <v>0</v>
      </c>
      <c r="C45" s="353"/>
      <c r="D45" s="343">
        <f>' Wniosek-kosztorys'!E37</f>
        <v>0</v>
      </c>
      <c r="E45" s="344"/>
      <c r="F45" s="42"/>
      <c r="G45" s="38"/>
      <c r="H45" s="43">
        <f t="shared" si="4"/>
        <v>0</v>
      </c>
      <c r="I45" s="41">
        <f>' Wniosek-kosztorys'!G37</f>
        <v>0</v>
      </c>
      <c r="J45" s="40">
        <f>' Wniosek-kosztorys'!H37</f>
        <v>0</v>
      </c>
      <c r="K45" s="39">
        <f t="shared" si="3"/>
        <v>0</v>
      </c>
      <c r="L45" s="283"/>
      <c r="M45" s="283"/>
      <c r="N45" s="124"/>
      <c r="O45" s="124"/>
    </row>
    <row r="46" spans="1:19">
      <c r="A46" s="118">
        <f>' Wniosek-kosztorys'!A38</f>
        <v>0</v>
      </c>
      <c r="B46" s="352">
        <f>' Wniosek-kosztorys'!B38</f>
        <v>0</v>
      </c>
      <c r="C46" s="353"/>
      <c r="D46" s="343">
        <f>' Wniosek-kosztorys'!E38</f>
        <v>0</v>
      </c>
      <c r="E46" s="344"/>
      <c r="F46" s="42"/>
      <c r="G46" s="38"/>
      <c r="H46" s="43">
        <f t="shared" si="4"/>
        <v>0</v>
      </c>
      <c r="I46" s="41">
        <f>' Wniosek-kosztorys'!G38</f>
        <v>0</v>
      </c>
      <c r="J46" s="40">
        <f>' Wniosek-kosztorys'!H38</f>
        <v>0</v>
      </c>
      <c r="K46" s="39">
        <f t="shared" si="3"/>
        <v>0</v>
      </c>
      <c r="L46" s="283"/>
      <c r="M46" s="283"/>
      <c r="N46" s="124"/>
      <c r="O46" s="124"/>
    </row>
    <row r="47" spans="1:19">
      <c r="A47" s="118">
        <f>' Wniosek-kosztorys'!A39</f>
        <v>0</v>
      </c>
      <c r="B47" s="352">
        <f>' Wniosek-kosztorys'!B39</f>
        <v>0</v>
      </c>
      <c r="C47" s="353"/>
      <c r="D47" s="343">
        <f>' Wniosek-kosztorys'!E39</f>
        <v>0</v>
      </c>
      <c r="E47" s="344"/>
      <c r="F47" s="42"/>
      <c r="G47" s="38"/>
      <c r="H47" s="43">
        <f t="shared" si="4"/>
        <v>0</v>
      </c>
      <c r="I47" s="41">
        <f>' Wniosek-kosztorys'!G39</f>
        <v>0</v>
      </c>
      <c r="J47" s="40">
        <f>' Wniosek-kosztorys'!H39</f>
        <v>0</v>
      </c>
      <c r="K47" s="39">
        <f t="shared" si="3"/>
        <v>0</v>
      </c>
      <c r="L47" s="283"/>
      <c r="M47" s="283"/>
      <c r="N47" s="124"/>
      <c r="O47" s="124"/>
    </row>
    <row r="48" spans="1:19">
      <c r="A48" s="118">
        <f>' Wniosek-kosztorys'!A40</f>
        <v>0</v>
      </c>
      <c r="B48" s="352">
        <f>' Wniosek-kosztorys'!B40</f>
        <v>0</v>
      </c>
      <c r="C48" s="353"/>
      <c r="D48" s="343">
        <f>' Wniosek-kosztorys'!E40</f>
        <v>0</v>
      </c>
      <c r="E48" s="344"/>
      <c r="F48" s="42"/>
      <c r="G48" s="38"/>
      <c r="H48" s="43">
        <f t="shared" si="4"/>
        <v>0</v>
      </c>
      <c r="I48" s="41">
        <f>' Wniosek-kosztorys'!G40</f>
        <v>0</v>
      </c>
      <c r="J48" s="40">
        <f>' Wniosek-kosztorys'!H40</f>
        <v>0</v>
      </c>
      <c r="K48" s="39">
        <f t="shared" si="3"/>
        <v>0</v>
      </c>
      <c r="L48" s="283"/>
      <c r="M48" s="283"/>
      <c r="N48" s="124"/>
      <c r="O48" s="124"/>
    </row>
    <row r="49" spans="1:15">
      <c r="A49" s="118">
        <f>' Wniosek-kosztorys'!A41</f>
        <v>0</v>
      </c>
      <c r="B49" s="352">
        <f>' Wniosek-kosztorys'!B41</f>
        <v>0</v>
      </c>
      <c r="C49" s="353"/>
      <c r="D49" s="343">
        <f>' Wniosek-kosztorys'!E41</f>
        <v>0</v>
      </c>
      <c r="E49" s="344"/>
      <c r="F49" s="42"/>
      <c r="G49" s="38"/>
      <c r="H49" s="43">
        <f t="shared" si="4"/>
        <v>0</v>
      </c>
      <c r="I49" s="41">
        <f>' Wniosek-kosztorys'!G41</f>
        <v>0</v>
      </c>
      <c r="J49" s="40">
        <f>' Wniosek-kosztorys'!H41</f>
        <v>0</v>
      </c>
      <c r="K49" s="39">
        <f t="shared" si="3"/>
        <v>0</v>
      </c>
      <c r="L49" s="283"/>
      <c r="M49" s="283"/>
      <c r="N49" s="124"/>
      <c r="O49" s="124"/>
    </row>
    <row r="50" spans="1:15">
      <c r="A50" s="118">
        <f>' Wniosek-kosztorys'!A42</f>
        <v>0</v>
      </c>
      <c r="B50" s="352">
        <f>' Wniosek-kosztorys'!B42</f>
        <v>0</v>
      </c>
      <c r="C50" s="353"/>
      <c r="D50" s="343">
        <f>' Wniosek-kosztorys'!E42</f>
        <v>0</v>
      </c>
      <c r="E50" s="344"/>
      <c r="F50" s="42"/>
      <c r="G50" s="38"/>
      <c r="H50" s="43">
        <f t="shared" si="4"/>
        <v>0</v>
      </c>
      <c r="I50" s="41">
        <f>' Wniosek-kosztorys'!G42</f>
        <v>0</v>
      </c>
      <c r="J50" s="40">
        <f>' Wniosek-kosztorys'!H42</f>
        <v>0</v>
      </c>
      <c r="K50" s="39">
        <f t="shared" si="3"/>
        <v>0</v>
      </c>
      <c r="L50" s="283"/>
      <c r="M50" s="283"/>
      <c r="N50" s="124"/>
      <c r="O50" s="124"/>
    </row>
    <row r="51" spans="1:15">
      <c r="A51" s="118">
        <f>' Wniosek-kosztorys'!A43</f>
        <v>0</v>
      </c>
      <c r="B51" s="352">
        <f>' Wniosek-kosztorys'!B43</f>
        <v>0</v>
      </c>
      <c r="C51" s="353"/>
      <c r="D51" s="343">
        <f>' Wniosek-kosztorys'!E43</f>
        <v>0</v>
      </c>
      <c r="E51" s="344"/>
      <c r="F51" s="42"/>
      <c r="G51" s="38"/>
      <c r="H51" s="43">
        <f t="shared" si="4"/>
        <v>0</v>
      </c>
      <c r="I51" s="41">
        <f>' Wniosek-kosztorys'!G43</f>
        <v>0</v>
      </c>
      <c r="J51" s="40">
        <f>' Wniosek-kosztorys'!H43</f>
        <v>0</v>
      </c>
      <c r="K51" s="39">
        <f t="shared" si="3"/>
        <v>0</v>
      </c>
      <c r="L51" s="283"/>
      <c r="M51" s="283"/>
      <c r="N51" s="124"/>
      <c r="O51" s="124"/>
    </row>
    <row r="52" spans="1:15">
      <c r="A52" s="118">
        <f>' Wniosek-kosztorys'!A44</f>
        <v>0</v>
      </c>
      <c r="B52" s="352">
        <f>' Wniosek-kosztorys'!B44</f>
        <v>0</v>
      </c>
      <c r="C52" s="353"/>
      <c r="D52" s="343">
        <f>' Wniosek-kosztorys'!E44</f>
        <v>0</v>
      </c>
      <c r="E52" s="344"/>
      <c r="F52" s="42"/>
      <c r="G52" s="38"/>
      <c r="H52" s="43">
        <f t="shared" si="4"/>
        <v>0</v>
      </c>
      <c r="I52" s="41">
        <f>' Wniosek-kosztorys'!G44</f>
        <v>0</v>
      </c>
      <c r="J52" s="40">
        <f>' Wniosek-kosztorys'!H44</f>
        <v>0</v>
      </c>
      <c r="K52" s="39">
        <f t="shared" si="3"/>
        <v>0</v>
      </c>
      <c r="L52" s="283"/>
      <c r="M52" s="283"/>
      <c r="N52" s="124"/>
      <c r="O52" s="124"/>
    </row>
    <row r="53" spans="1:15">
      <c r="A53" s="118">
        <f>' Wniosek-kosztorys'!A45</f>
        <v>0</v>
      </c>
      <c r="B53" s="352">
        <f>' Wniosek-kosztorys'!B45</f>
        <v>0</v>
      </c>
      <c r="C53" s="353"/>
      <c r="D53" s="343">
        <f>' Wniosek-kosztorys'!E45</f>
        <v>0</v>
      </c>
      <c r="E53" s="344"/>
      <c r="F53" s="42"/>
      <c r="G53" s="38"/>
      <c r="H53" s="43">
        <f t="shared" si="4"/>
        <v>0</v>
      </c>
      <c r="I53" s="41">
        <f>' Wniosek-kosztorys'!G45</f>
        <v>0</v>
      </c>
      <c r="J53" s="40">
        <f>' Wniosek-kosztorys'!H45</f>
        <v>0</v>
      </c>
      <c r="K53" s="39">
        <f t="shared" si="3"/>
        <v>0</v>
      </c>
      <c r="L53" s="283"/>
      <c r="M53" s="283"/>
      <c r="N53" s="124"/>
      <c r="O53" s="124"/>
    </row>
    <row r="54" spans="1:15">
      <c r="A54" s="118">
        <f>' Wniosek-kosztorys'!A46</f>
        <v>0</v>
      </c>
      <c r="B54" s="352">
        <f>' Wniosek-kosztorys'!B46</f>
        <v>0</v>
      </c>
      <c r="C54" s="353"/>
      <c r="D54" s="343">
        <f>' Wniosek-kosztorys'!E46</f>
        <v>0</v>
      </c>
      <c r="E54" s="344"/>
      <c r="F54" s="42"/>
      <c r="G54" s="38"/>
      <c r="H54" s="43">
        <f t="shared" si="4"/>
        <v>0</v>
      </c>
      <c r="I54" s="41">
        <f>' Wniosek-kosztorys'!G46</f>
        <v>0</v>
      </c>
      <c r="J54" s="40">
        <f>' Wniosek-kosztorys'!H46</f>
        <v>0</v>
      </c>
      <c r="K54" s="39">
        <f t="shared" si="3"/>
        <v>0</v>
      </c>
      <c r="L54" s="283"/>
      <c r="M54" s="283"/>
      <c r="N54" s="124"/>
      <c r="O54" s="124"/>
    </row>
    <row r="55" spans="1:15">
      <c r="A55" s="118">
        <f>' Wniosek-kosztorys'!A47</f>
        <v>0</v>
      </c>
      <c r="B55" s="352">
        <f>' Wniosek-kosztorys'!B47</f>
        <v>0</v>
      </c>
      <c r="C55" s="353"/>
      <c r="D55" s="343">
        <f>' Wniosek-kosztorys'!E47</f>
        <v>0</v>
      </c>
      <c r="E55" s="344"/>
      <c r="F55" s="42"/>
      <c r="G55" s="38"/>
      <c r="H55" s="43">
        <f t="shared" si="4"/>
        <v>0</v>
      </c>
      <c r="I55" s="41">
        <f>' Wniosek-kosztorys'!G47</f>
        <v>0</v>
      </c>
      <c r="J55" s="40">
        <f>' Wniosek-kosztorys'!H47</f>
        <v>0</v>
      </c>
      <c r="K55" s="39">
        <f t="shared" si="3"/>
        <v>0</v>
      </c>
      <c r="L55" s="283"/>
      <c r="M55" s="283"/>
      <c r="N55" s="124"/>
      <c r="O55" s="124"/>
    </row>
    <row r="56" spans="1:15">
      <c r="A56" s="118">
        <f>' Wniosek-kosztorys'!A48</f>
        <v>0</v>
      </c>
      <c r="B56" s="352">
        <f>' Wniosek-kosztorys'!B48</f>
        <v>0</v>
      </c>
      <c r="C56" s="353"/>
      <c r="D56" s="343">
        <f>' Wniosek-kosztorys'!E48</f>
        <v>0</v>
      </c>
      <c r="E56" s="344"/>
      <c r="F56" s="42"/>
      <c r="G56" s="38"/>
      <c r="H56" s="43">
        <f t="shared" si="4"/>
        <v>0</v>
      </c>
      <c r="I56" s="41">
        <f>' Wniosek-kosztorys'!G48</f>
        <v>0</v>
      </c>
      <c r="J56" s="40">
        <f>' Wniosek-kosztorys'!H48</f>
        <v>0</v>
      </c>
      <c r="K56" s="39">
        <f t="shared" si="3"/>
        <v>0</v>
      </c>
      <c r="L56" s="283"/>
      <c r="M56" s="283"/>
      <c r="N56" s="124"/>
      <c r="O56" s="124"/>
    </row>
    <row r="57" spans="1:15">
      <c r="A57" s="118">
        <f>' Wniosek-kosztorys'!A49</f>
        <v>0</v>
      </c>
      <c r="B57" s="352">
        <f>' Wniosek-kosztorys'!B49</f>
        <v>0</v>
      </c>
      <c r="C57" s="353"/>
      <c r="D57" s="343">
        <f>' Wniosek-kosztorys'!E49</f>
        <v>0</v>
      </c>
      <c r="E57" s="344"/>
      <c r="F57" s="42"/>
      <c r="G57" s="38"/>
      <c r="H57" s="43">
        <f t="shared" si="4"/>
        <v>0</v>
      </c>
      <c r="I57" s="41">
        <f>' Wniosek-kosztorys'!G49</f>
        <v>0</v>
      </c>
      <c r="J57" s="40">
        <f>' Wniosek-kosztorys'!H49</f>
        <v>0</v>
      </c>
      <c r="K57" s="39">
        <f t="shared" si="3"/>
        <v>0</v>
      </c>
      <c r="L57" s="283"/>
      <c r="M57" s="283"/>
      <c r="N57" s="124"/>
      <c r="O57" s="124"/>
    </row>
    <row r="58" spans="1:15">
      <c r="A58" s="118">
        <f>' Wniosek-kosztorys'!A50</f>
        <v>0</v>
      </c>
      <c r="B58" s="352">
        <f>' Wniosek-kosztorys'!B50</f>
        <v>0</v>
      </c>
      <c r="C58" s="353"/>
      <c r="D58" s="343">
        <f>' Wniosek-kosztorys'!E50</f>
        <v>0</v>
      </c>
      <c r="E58" s="344"/>
      <c r="F58" s="42"/>
      <c r="G58" s="38"/>
      <c r="H58" s="43">
        <f t="shared" si="4"/>
        <v>0</v>
      </c>
      <c r="I58" s="41">
        <f>' Wniosek-kosztorys'!G50</f>
        <v>0</v>
      </c>
      <c r="J58" s="40">
        <f>' Wniosek-kosztorys'!H50</f>
        <v>0</v>
      </c>
      <c r="K58" s="39">
        <f t="shared" si="3"/>
        <v>0</v>
      </c>
      <c r="L58" s="283"/>
      <c r="M58" s="283"/>
      <c r="N58" s="124"/>
      <c r="O58" s="124"/>
    </row>
    <row r="59" spans="1:15">
      <c r="A59" s="118">
        <f>' Wniosek-kosztorys'!A51</f>
        <v>0</v>
      </c>
      <c r="B59" s="352">
        <f>' Wniosek-kosztorys'!B51</f>
        <v>0</v>
      </c>
      <c r="C59" s="353"/>
      <c r="D59" s="343">
        <f>' Wniosek-kosztorys'!E51</f>
        <v>0</v>
      </c>
      <c r="E59" s="344"/>
      <c r="F59" s="42"/>
      <c r="G59" s="38"/>
      <c r="H59" s="43">
        <f t="shared" si="4"/>
        <v>0</v>
      </c>
      <c r="I59" s="41">
        <f>' Wniosek-kosztorys'!G51</f>
        <v>0</v>
      </c>
      <c r="J59" s="40">
        <f>' Wniosek-kosztorys'!H51</f>
        <v>0</v>
      </c>
      <c r="K59" s="39">
        <f t="shared" si="3"/>
        <v>0</v>
      </c>
      <c r="L59" s="283"/>
      <c r="M59" s="283"/>
      <c r="N59" s="124"/>
      <c r="O59" s="124"/>
    </row>
    <row r="60" spans="1:15">
      <c r="A60" s="118">
        <f>' Wniosek-kosztorys'!A52</f>
        <v>0</v>
      </c>
      <c r="B60" s="352">
        <f>' Wniosek-kosztorys'!B52</f>
        <v>0</v>
      </c>
      <c r="C60" s="353"/>
      <c r="D60" s="343">
        <f>' Wniosek-kosztorys'!E52</f>
        <v>0</v>
      </c>
      <c r="E60" s="344"/>
      <c r="F60" s="42"/>
      <c r="G60" s="38"/>
      <c r="H60" s="43">
        <f t="shared" si="4"/>
        <v>0</v>
      </c>
      <c r="I60" s="41">
        <f>' Wniosek-kosztorys'!G52</f>
        <v>0</v>
      </c>
      <c r="J60" s="40">
        <f>' Wniosek-kosztorys'!H52</f>
        <v>0</v>
      </c>
      <c r="K60" s="39">
        <f t="shared" si="3"/>
        <v>0</v>
      </c>
      <c r="L60" s="283"/>
      <c r="M60" s="283"/>
      <c r="N60" s="124"/>
      <c r="O60" s="124"/>
    </row>
    <row r="61" spans="1:15">
      <c r="A61" s="118">
        <f>' Wniosek-kosztorys'!A53</f>
        <v>0</v>
      </c>
      <c r="B61" s="352">
        <f>' Wniosek-kosztorys'!B53</f>
        <v>0</v>
      </c>
      <c r="C61" s="353"/>
      <c r="D61" s="343">
        <f>' Wniosek-kosztorys'!E53</f>
        <v>0</v>
      </c>
      <c r="E61" s="344"/>
      <c r="F61" s="42"/>
      <c r="G61" s="38"/>
      <c r="H61" s="43">
        <f t="shared" si="4"/>
        <v>0</v>
      </c>
      <c r="I61" s="41">
        <f>' Wniosek-kosztorys'!G53</f>
        <v>0</v>
      </c>
      <c r="J61" s="40">
        <f>' Wniosek-kosztorys'!H53</f>
        <v>0</v>
      </c>
      <c r="K61" s="39">
        <f t="shared" si="3"/>
        <v>0</v>
      </c>
      <c r="L61" s="283"/>
      <c r="M61" s="283"/>
      <c r="N61" s="124"/>
      <c r="O61" s="124"/>
    </row>
    <row r="62" spans="1:15">
      <c r="A62" s="118">
        <f>' Wniosek-kosztorys'!A54</f>
        <v>0</v>
      </c>
      <c r="B62" s="352">
        <f>' Wniosek-kosztorys'!B54</f>
        <v>0</v>
      </c>
      <c r="C62" s="353"/>
      <c r="D62" s="343">
        <f>' Wniosek-kosztorys'!E54</f>
        <v>0</v>
      </c>
      <c r="E62" s="344"/>
      <c r="F62" s="42"/>
      <c r="G62" s="38"/>
      <c r="H62" s="43">
        <f t="shared" si="4"/>
        <v>0</v>
      </c>
      <c r="I62" s="41">
        <f>' Wniosek-kosztorys'!G54</f>
        <v>0</v>
      </c>
      <c r="J62" s="40">
        <f>' Wniosek-kosztorys'!H54</f>
        <v>0</v>
      </c>
      <c r="K62" s="39">
        <f t="shared" si="3"/>
        <v>0</v>
      </c>
      <c r="L62" s="283"/>
      <c r="M62" s="283"/>
      <c r="N62" s="124"/>
      <c r="O62" s="124"/>
    </row>
    <row r="63" spans="1:15">
      <c r="A63" s="118">
        <f>' Wniosek-kosztorys'!A55</f>
        <v>0</v>
      </c>
      <c r="B63" s="352">
        <f>' Wniosek-kosztorys'!B55</f>
        <v>0</v>
      </c>
      <c r="C63" s="353"/>
      <c r="D63" s="343">
        <f>' Wniosek-kosztorys'!E55</f>
        <v>0</v>
      </c>
      <c r="E63" s="344"/>
      <c r="F63" s="42"/>
      <c r="G63" s="38"/>
      <c r="H63" s="43">
        <f t="shared" si="4"/>
        <v>0</v>
      </c>
      <c r="I63" s="41">
        <f>' Wniosek-kosztorys'!G55</f>
        <v>0</v>
      </c>
      <c r="J63" s="40">
        <f>' Wniosek-kosztorys'!H55</f>
        <v>0</v>
      </c>
      <c r="K63" s="39">
        <f t="shared" si="3"/>
        <v>0</v>
      </c>
      <c r="L63" s="283"/>
      <c r="M63" s="283"/>
      <c r="N63" s="124"/>
      <c r="O63" s="124"/>
    </row>
    <row r="64" spans="1:15">
      <c r="A64" s="118">
        <f>' Wniosek-kosztorys'!A56</f>
        <v>0</v>
      </c>
      <c r="B64" s="352">
        <f>' Wniosek-kosztorys'!B56</f>
        <v>0</v>
      </c>
      <c r="C64" s="353"/>
      <c r="D64" s="343">
        <f>' Wniosek-kosztorys'!E56</f>
        <v>0</v>
      </c>
      <c r="E64" s="344"/>
      <c r="F64" s="42"/>
      <c r="G64" s="38"/>
      <c r="H64" s="43">
        <f t="shared" si="4"/>
        <v>0</v>
      </c>
      <c r="I64" s="41">
        <f>' Wniosek-kosztorys'!G56</f>
        <v>0</v>
      </c>
      <c r="J64" s="40">
        <f>' Wniosek-kosztorys'!H56</f>
        <v>0</v>
      </c>
      <c r="K64" s="39">
        <f t="shared" si="3"/>
        <v>0</v>
      </c>
      <c r="L64" s="283"/>
      <c r="M64" s="283"/>
      <c r="N64" s="124"/>
      <c r="O64" s="124"/>
    </row>
    <row r="65" spans="1:15">
      <c r="A65" s="118">
        <f>' Wniosek-kosztorys'!A57</f>
        <v>0</v>
      </c>
      <c r="B65" s="352">
        <f>' Wniosek-kosztorys'!B57</f>
        <v>0</v>
      </c>
      <c r="C65" s="353"/>
      <c r="D65" s="343">
        <f>' Wniosek-kosztorys'!E57</f>
        <v>0</v>
      </c>
      <c r="E65" s="344"/>
      <c r="F65" s="42"/>
      <c r="G65" s="38"/>
      <c r="H65" s="43">
        <f t="shared" si="4"/>
        <v>0</v>
      </c>
      <c r="I65" s="41">
        <f>' Wniosek-kosztorys'!G57</f>
        <v>0</v>
      </c>
      <c r="J65" s="40">
        <f>' Wniosek-kosztorys'!H57</f>
        <v>0</v>
      </c>
      <c r="K65" s="39">
        <f t="shared" si="3"/>
        <v>0</v>
      </c>
      <c r="L65" s="283"/>
      <c r="M65" s="283"/>
      <c r="N65" s="124"/>
      <c r="O65" s="124"/>
    </row>
    <row r="66" spans="1:15">
      <c r="A66" s="118">
        <f>' Wniosek-kosztorys'!A58</f>
        <v>0</v>
      </c>
      <c r="B66" s="352">
        <f>' Wniosek-kosztorys'!B58</f>
        <v>0</v>
      </c>
      <c r="C66" s="353"/>
      <c r="D66" s="343">
        <f>' Wniosek-kosztorys'!E58</f>
        <v>0</v>
      </c>
      <c r="E66" s="344"/>
      <c r="F66" s="42"/>
      <c r="G66" s="38"/>
      <c r="H66" s="43">
        <f t="shared" si="4"/>
        <v>0</v>
      </c>
      <c r="I66" s="41">
        <f>' Wniosek-kosztorys'!G58</f>
        <v>0</v>
      </c>
      <c r="J66" s="40">
        <f>' Wniosek-kosztorys'!H58</f>
        <v>0</v>
      </c>
      <c r="K66" s="39">
        <f t="shared" si="3"/>
        <v>0</v>
      </c>
      <c r="L66" s="283"/>
      <c r="M66" s="283"/>
      <c r="N66" s="124"/>
      <c r="O66" s="124"/>
    </row>
    <row r="67" spans="1:15">
      <c r="A67" s="118">
        <f>' Wniosek-kosztorys'!A59</f>
        <v>0</v>
      </c>
      <c r="B67" s="352">
        <f>' Wniosek-kosztorys'!B59</f>
        <v>0</v>
      </c>
      <c r="C67" s="353"/>
      <c r="D67" s="343">
        <f>' Wniosek-kosztorys'!E59</f>
        <v>0</v>
      </c>
      <c r="E67" s="344"/>
      <c r="F67" s="42"/>
      <c r="G67" s="38"/>
      <c r="H67" s="43">
        <f t="shared" si="4"/>
        <v>0</v>
      </c>
      <c r="I67" s="41">
        <f>' Wniosek-kosztorys'!G59</f>
        <v>0</v>
      </c>
      <c r="J67" s="40">
        <f>' Wniosek-kosztorys'!H59</f>
        <v>0</v>
      </c>
      <c r="K67" s="39">
        <f t="shared" si="3"/>
        <v>0</v>
      </c>
      <c r="L67" s="283"/>
      <c r="M67" s="283"/>
      <c r="N67" s="124"/>
      <c r="O67" s="124"/>
    </row>
    <row r="68" spans="1:15">
      <c r="A68" s="118">
        <f>' Wniosek-kosztorys'!A60</f>
        <v>0</v>
      </c>
      <c r="B68" s="352">
        <f>' Wniosek-kosztorys'!B60</f>
        <v>0</v>
      </c>
      <c r="C68" s="353"/>
      <c r="D68" s="343">
        <f>' Wniosek-kosztorys'!E60</f>
        <v>0</v>
      </c>
      <c r="E68" s="344"/>
      <c r="F68" s="42"/>
      <c r="G68" s="38"/>
      <c r="H68" s="43">
        <f t="shared" si="4"/>
        <v>0</v>
      </c>
      <c r="I68" s="41">
        <f>' Wniosek-kosztorys'!G60</f>
        <v>0</v>
      </c>
      <c r="J68" s="40">
        <f>' Wniosek-kosztorys'!H60</f>
        <v>0</v>
      </c>
      <c r="K68" s="39">
        <f t="shared" si="3"/>
        <v>0</v>
      </c>
      <c r="L68" s="283"/>
      <c r="M68" s="283"/>
      <c r="N68" s="124"/>
      <c r="O68" s="124"/>
    </row>
    <row r="69" spans="1:15">
      <c r="A69" s="118">
        <f>' Wniosek-kosztorys'!A61</f>
        <v>0</v>
      </c>
      <c r="B69" s="352">
        <f>' Wniosek-kosztorys'!B61</f>
        <v>0</v>
      </c>
      <c r="C69" s="353"/>
      <c r="D69" s="343">
        <f>' Wniosek-kosztorys'!E61</f>
        <v>0</v>
      </c>
      <c r="E69" s="344"/>
      <c r="F69" s="42"/>
      <c r="G69" s="38"/>
      <c r="H69" s="43">
        <f t="shared" si="4"/>
        <v>0</v>
      </c>
      <c r="I69" s="41">
        <f>' Wniosek-kosztorys'!G61</f>
        <v>0</v>
      </c>
      <c r="J69" s="40">
        <f>' Wniosek-kosztorys'!H61</f>
        <v>0</v>
      </c>
      <c r="K69" s="39">
        <f t="shared" si="3"/>
        <v>0</v>
      </c>
      <c r="L69" s="283"/>
      <c r="M69" s="283"/>
      <c r="N69" s="124"/>
      <c r="O69" s="124"/>
    </row>
    <row r="70" spans="1:15">
      <c r="A70" s="118">
        <f>' Wniosek-kosztorys'!A62</f>
        <v>0</v>
      </c>
      <c r="B70" s="352">
        <f>' Wniosek-kosztorys'!B62</f>
        <v>0</v>
      </c>
      <c r="C70" s="353"/>
      <c r="D70" s="343">
        <f>' Wniosek-kosztorys'!E62</f>
        <v>0</v>
      </c>
      <c r="E70" s="344"/>
      <c r="F70" s="42"/>
      <c r="G70" s="38"/>
      <c r="H70" s="43">
        <f t="shared" si="4"/>
        <v>0</v>
      </c>
      <c r="I70" s="41">
        <f>' Wniosek-kosztorys'!G62</f>
        <v>0</v>
      </c>
      <c r="J70" s="40">
        <f>' Wniosek-kosztorys'!H62</f>
        <v>0</v>
      </c>
      <c r="K70" s="39">
        <f t="shared" si="3"/>
        <v>0</v>
      </c>
      <c r="L70" s="283"/>
      <c r="M70" s="283"/>
      <c r="N70" s="124"/>
      <c r="O70" s="124"/>
    </row>
    <row r="71" spans="1:15">
      <c r="A71" s="118">
        <f>' Wniosek-kosztorys'!A63</f>
        <v>0</v>
      </c>
      <c r="B71" s="352">
        <f>' Wniosek-kosztorys'!B63</f>
        <v>0</v>
      </c>
      <c r="C71" s="353"/>
      <c r="D71" s="343">
        <f>' Wniosek-kosztorys'!E63</f>
        <v>0</v>
      </c>
      <c r="E71" s="344"/>
      <c r="F71" s="42"/>
      <c r="G71" s="38"/>
      <c r="H71" s="43">
        <f t="shared" si="4"/>
        <v>0</v>
      </c>
      <c r="I71" s="41">
        <f>' Wniosek-kosztorys'!G63</f>
        <v>0</v>
      </c>
      <c r="J71" s="40">
        <f>' Wniosek-kosztorys'!H63</f>
        <v>0</v>
      </c>
      <c r="K71" s="39">
        <f t="shared" si="3"/>
        <v>0</v>
      </c>
      <c r="L71" s="283"/>
      <c r="M71" s="283"/>
      <c r="N71" s="124"/>
      <c r="O71" s="124"/>
    </row>
    <row r="72" spans="1:15">
      <c r="A72" s="118">
        <f>' Wniosek-kosztorys'!A64</f>
        <v>0</v>
      </c>
      <c r="B72" s="352">
        <f>' Wniosek-kosztorys'!B64</f>
        <v>0</v>
      </c>
      <c r="C72" s="353"/>
      <c r="D72" s="343">
        <f>' Wniosek-kosztorys'!E64</f>
        <v>0</v>
      </c>
      <c r="E72" s="344"/>
      <c r="F72" s="42"/>
      <c r="G72" s="38"/>
      <c r="H72" s="43">
        <f t="shared" si="4"/>
        <v>0</v>
      </c>
      <c r="I72" s="41">
        <f>' Wniosek-kosztorys'!G64</f>
        <v>0</v>
      </c>
      <c r="J72" s="40">
        <f>' Wniosek-kosztorys'!H64</f>
        <v>0</v>
      </c>
      <c r="K72" s="39">
        <f t="shared" si="3"/>
        <v>0</v>
      </c>
      <c r="L72" s="283"/>
      <c r="M72" s="283"/>
      <c r="N72" s="124"/>
      <c r="O72" s="124"/>
    </row>
    <row r="73" spans="1:15">
      <c r="A73" s="118">
        <f>' Wniosek-kosztorys'!A65</f>
        <v>0</v>
      </c>
      <c r="B73" s="352">
        <f>' Wniosek-kosztorys'!B65</f>
        <v>0</v>
      </c>
      <c r="C73" s="353"/>
      <c r="D73" s="343">
        <f>' Wniosek-kosztorys'!E65</f>
        <v>0</v>
      </c>
      <c r="E73" s="344"/>
      <c r="F73" s="42"/>
      <c r="G73" s="38"/>
      <c r="H73" s="43">
        <f t="shared" si="4"/>
        <v>0</v>
      </c>
      <c r="I73" s="41">
        <f>' Wniosek-kosztorys'!G65</f>
        <v>0</v>
      </c>
      <c r="J73" s="40">
        <f>' Wniosek-kosztorys'!H65</f>
        <v>0</v>
      </c>
      <c r="K73" s="39">
        <f t="shared" si="3"/>
        <v>0</v>
      </c>
      <c r="L73" s="283"/>
      <c r="M73" s="283"/>
      <c r="N73" s="124"/>
      <c r="O73" s="124"/>
    </row>
    <row r="74" spans="1:15">
      <c r="A74" s="118">
        <f>' Wniosek-kosztorys'!A66</f>
        <v>0</v>
      </c>
      <c r="B74" s="352">
        <f>' Wniosek-kosztorys'!B66</f>
        <v>0</v>
      </c>
      <c r="C74" s="353"/>
      <c r="D74" s="343">
        <f>' Wniosek-kosztorys'!E66</f>
        <v>0</v>
      </c>
      <c r="E74" s="344"/>
      <c r="F74" s="42"/>
      <c r="G74" s="38"/>
      <c r="H74" s="43">
        <f t="shared" si="4"/>
        <v>0</v>
      </c>
      <c r="I74" s="41">
        <f>' Wniosek-kosztorys'!G66</f>
        <v>0</v>
      </c>
      <c r="J74" s="40">
        <f>' Wniosek-kosztorys'!H66</f>
        <v>0</v>
      </c>
      <c r="K74" s="39">
        <f t="shared" si="3"/>
        <v>0</v>
      </c>
      <c r="L74" s="283"/>
      <c r="M74" s="283"/>
      <c r="N74" s="124"/>
      <c r="O74" s="124"/>
    </row>
    <row r="75" spans="1:15">
      <c r="A75" s="118">
        <f>' Wniosek-kosztorys'!A67</f>
        <v>0</v>
      </c>
      <c r="B75" s="352">
        <f>' Wniosek-kosztorys'!B67</f>
        <v>0</v>
      </c>
      <c r="C75" s="353"/>
      <c r="D75" s="343">
        <f>' Wniosek-kosztorys'!E67</f>
        <v>0</v>
      </c>
      <c r="E75" s="344"/>
      <c r="F75" s="42"/>
      <c r="G75" s="38"/>
      <c r="H75" s="43">
        <f t="shared" si="4"/>
        <v>0</v>
      </c>
      <c r="I75" s="41">
        <f>' Wniosek-kosztorys'!G67</f>
        <v>0</v>
      </c>
      <c r="J75" s="40">
        <f>' Wniosek-kosztorys'!H67</f>
        <v>0</v>
      </c>
      <c r="K75" s="39">
        <f t="shared" si="3"/>
        <v>0</v>
      </c>
      <c r="L75" s="283"/>
      <c r="M75" s="283"/>
      <c r="N75" s="124"/>
      <c r="O75" s="124"/>
    </row>
    <row r="76" spans="1:15">
      <c r="A76" s="118">
        <f>' Wniosek-kosztorys'!A68</f>
        <v>0</v>
      </c>
      <c r="B76" s="352">
        <f>' Wniosek-kosztorys'!B68</f>
        <v>0</v>
      </c>
      <c r="C76" s="353"/>
      <c r="D76" s="343">
        <f>' Wniosek-kosztorys'!E68</f>
        <v>0</v>
      </c>
      <c r="E76" s="344"/>
      <c r="F76" s="42"/>
      <c r="G76" s="38"/>
      <c r="H76" s="43">
        <f t="shared" si="4"/>
        <v>0</v>
      </c>
      <c r="I76" s="41">
        <f>' Wniosek-kosztorys'!G68</f>
        <v>0</v>
      </c>
      <c r="J76" s="40">
        <f>' Wniosek-kosztorys'!H68</f>
        <v>0</v>
      </c>
      <c r="K76" s="39">
        <f t="shared" si="3"/>
        <v>0</v>
      </c>
      <c r="L76" s="283"/>
      <c r="M76" s="283"/>
      <c r="N76" s="124"/>
      <c r="O76" s="124"/>
    </row>
    <row r="77" spans="1:15">
      <c r="A77" s="118">
        <f>' Wniosek-kosztorys'!A69</f>
        <v>0</v>
      </c>
      <c r="B77" s="352">
        <f>' Wniosek-kosztorys'!B69</f>
        <v>0</v>
      </c>
      <c r="C77" s="353"/>
      <c r="D77" s="343">
        <f>' Wniosek-kosztorys'!E69</f>
        <v>0</v>
      </c>
      <c r="E77" s="344"/>
      <c r="F77" s="42"/>
      <c r="G77" s="38"/>
      <c r="H77" s="43">
        <f t="shared" si="4"/>
        <v>0</v>
      </c>
      <c r="I77" s="41">
        <f>' Wniosek-kosztorys'!G69</f>
        <v>0</v>
      </c>
      <c r="J77" s="40">
        <f>' Wniosek-kosztorys'!H69</f>
        <v>0</v>
      </c>
      <c r="K77" s="39">
        <f t="shared" si="3"/>
        <v>0</v>
      </c>
      <c r="L77" s="283"/>
      <c r="M77" s="283"/>
      <c r="N77" s="124"/>
      <c r="O77" s="124"/>
    </row>
    <row r="78" spans="1:15">
      <c r="A78" s="118">
        <f>' Wniosek-kosztorys'!A70</f>
        <v>0</v>
      </c>
      <c r="B78" s="352">
        <f>' Wniosek-kosztorys'!B70</f>
        <v>0</v>
      </c>
      <c r="C78" s="353"/>
      <c r="D78" s="343">
        <f>' Wniosek-kosztorys'!E70</f>
        <v>0</v>
      </c>
      <c r="E78" s="344"/>
      <c r="F78" s="42"/>
      <c r="G78" s="38"/>
      <c r="H78" s="43">
        <f t="shared" si="4"/>
        <v>0</v>
      </c>
      <c r="I78" s="41">
        <f>' Wniosek-kosztorys'!G70</f>
        <v>0</v>
      </c>
      <c r="J78" s="40">
        <f>' Wniosek-kosztorys'!H70</f>
        <v>0</v>
      </c>
      <c r="K78" s="39">
        <f t="shared" si="3"/>
        <v>0</v>
      </c>
      <c r="L78" s="283"/>
      <c r="M78" s="283"/>
      <c r="N78" s="124"/>
      <c r="O78" s="124"/>
    </row>
    <row r="79" spans="1:15">
      <c r="A79" s="118">
        <f>' Wniosek-kosztorys'!A71</f>
        <v>0</v>
      </c>
      <c r="B79" s="352">
        <f>' Wniosek-kosztorys'!B71</f>
        <v>0</v>
      </c>
      <c r="C79" s="353"/>
      <c r="D79" s="343">
        <f>' Wniosek-kosztorys'!E71</f>
        <v>0</v>
      </c>
      <c r="E79" s="344"/>
      <c r="F79" s="42"/>
      <c r="G79" s="38"/>
      <c r="H79" s="43">
        <f t="shared" si="4"/>
        <v>0</v>
      </c>
      <c r="I79" s="41">
        <f>' Wniosek-kosztorys'!G71</f>
        <v>0</v>
      </c>
      <c r="J79" s="40">
        <f>' Wniosek-kosztorys'!H71</f>
        <v>0</v>
      </c>
      <c r="K79" s="39">
        <f t="shared" si="3"/>
        <v>0</v>
      </c>
      <c r="L79" s="283"/>
      <c r="M79" s="283"/>
      <c r="N79" s="124"/>
      <c r="O79" s="124"/>
    </row>
    <row r="80" spans="1:15">
      <c r="A80" s="118">
        <f>' Wniosek-kosztorys'!A72</f>
        <v>0</v>
      </c>
      <c r="B80" s="352">
        <f>' Wniosek-kosztorys'!B72</f>
        <v>0</v>
      </c>
      <c r="C80" s="353"/>
      <c r="D80" s="343">
        <f>' Wniosek-kosztorys'!E72</f>
        <v>0</v>
      </c>
      <c r="E80" s="344"/>
      <c r="F80" s="42"/>
      <c r="G80" s="38"/>
      <c r="H80" s="43">
        <f t="shared" si="4"/>
        <v>0</v>
      </c>
      <c r="I80" s="41">
        <f>' Wniosek-kosztorys'!G72</f>
        <v>0</v>
      </c>
      <c r="J80" s="40">
        <f>' Wniosek-kosztorys'!H72</f>
        <v>0</v>
      </c>
      <c r="K80" s="39">
        <f t="shared" si="3"/>
        <v>0</v>
      </c>
      <c r="L80" s="283"/>
      <c r="M80" s="283"/>
      <c r="N80" s="124"/>
      <c r="O80" s="124"/>
    </row>
    <row r="81" spans="1:15">
      <c r="A81" s="118">
        <f>' Wniosek-kosztorys'!A73</f>
        <v>0</v>
      </c>
      <c r="B81" s="352">
        <f>' Wniosek-kosztorys'!B73</f>
        <v>0</v>
      </c>
      <c r="C81" s="353"/>
      <c r="D81" s="343">
        <f>' Wniosek-kosztorys'!E73</f>
        <v>0</v>
      </c>
      <c r="E81" s="344"/>
      <c r="F81" s="42"/>
      <c r="G81" s="38"/>
      <c r="H81" s="43">
        <f t="shared" si="4"/>
        <v>0</v>
      </c>
      <c r="I81" s="41">
        <f>' Wniosek-kosztorys'!G73</f>
        <v>0</v>
      </c>
      <c r="J81" s="40">
        <f>' Wniosek-kosztorys'!H73</f>
        <v>0</v>
      </c>
      <c r="K81" s="39">
        <f t="shared" si="3"/>
        <v>0</v>
      </c>
      <c r="L81" s="283"/>
      <c r="M81" s="283"/>
      <c r="N81" s="124"/>
      <c r="O81" s="124"/>
    </row>
    <row r="82" spans="1:15">
      <c r="A82" s="118">
        <f>' Wniosek-kosztorys'!A74</f>
        <v>0</v>
      </c>
      <c r="B82" s="352">
        <f>' Wniosek-kosztorys'!B74</f>
        <v>0</v>
      </c>
      <c r="C82" s="353"/>
      <c r="D82" s="343">
        <f>' Wniosek-kosztorys'!E74</f>
        <v>0</v>
      </c>
      <c r="E82" s="344"/>
      <c r="F82" s="42"/>
      <c r="G82" s="38"/>
      <c r="H82" s="43">
        <f t="shared" si="4"/>
        <v>0</v>
      </c>
      <c r="I82" s="41">
        <f>' Wniosek-kosztorys'!G74</f>
        <v>0</v>
      </c>
      <c r="J82" s="40">
        <f>' Wniosek-kosztorys'!H74</f>
        <v>0</v>
      </c>
      <c r="K82" s="39">
        <f t="shared" si="3"/>
        <v>0</v>
      </c>
      <c r="L82" s="283"/>
      <c r="M82" s="283"/>
      <c r="N82" s="124"/>
      <c r="O82" s="124"/>
    </row>
    <row r="83" spans="1:15">
      <c r="A83" s="118">
        <f>' Wniosek-kosztorys'!A75</f>
        <v>0</v>
      </c>
      <c r="B83" s="352">
        <f>' Wniosek-kosztorys'!B75</f>
        <v>0</v>
      </c>
      <c r="C83" s="353"/>
      <c r="D83" s="343">
        <f>' Wniosek-kosztorys'!E75</f>
        <v>0</v>
      </c>
      <c r="E83" s="344"/>
      <c r="F83" s="42"/>
      <c r="G83" s="38"/>
      <c r="H83" s="43">
        <f t="shared" si="4"/>
        <v>0</v>
      </c>
      <c r="I83" s="41">
        <f>' Wniosek-kosztorys'!G75</f>
        <v>0</v>
      </c>
      <c r="J83" s="40">
        <f>' Wniosek-kosztorys'!H75</f>
        <v>0</v>
      </c>
      <c r="K83" s="39">
        <f t="shared" si="3"/>
        <v>0</v>
      </c>
      <c r="L83" s="283"/>
      <c r="M83" s="283"/>
      <c r="N83" s="124"/>
      <c r="O83" s="124"/>
    </row>
    <row r="84" spans="1:15">
      <c r="A84" s="118">
        <f>' Wniosek-kosztorys'!A76</f>
        <v>0</v>
      </c>
      <c r="B84" s="352">
        <f>' Wniosek-kosztorys'!B76</f>
        <v>0</v>
      </c>
      <c r="C84" s="353"/>
      <c r="D84" s="343">
        <f>' Wniosek-kosztorys'!E76</f>
        <v>0</v>
      </c>
      <c r="E84" s="344"/>
      <c r="F84" s="42"/>
      <c r="G84" s="38"/>
      <c r="H84" s="43">
        <f t="shared" si="4"/>
        <v>0</v>
      </c>
      <c r="I84" s="41">
        <f>' Wniosek-kosztorys'!G76</f>
        <v>0</v>
      </c>
      <c r="J84" s="40">
        <f>' Wniosek-kosztorys'!H76</f>
        <v>0</v>
      </c>
      <c r="K84" s="39">
        <f t="shared" si="3"/>
        <v>0</v>
      </c>
      <c r="L84" s="283"/>
      <c r="M84" s="283"/>
      <c r="N84" s="124"/>
      <c r="O84" s="124"/>
    </row>
    <row r="85" spans="1:15">
      <c r="A85" s="118">
        <f>' Wniosek-kosztorys'!A77</f>
        <v>0</v>
      </c>
      <c r="B85" s="352">
        <f>' Wniosek-kosztorys'!B77</f>
        <v>0</v>
      </c>
      <c r="C85" s="353"/>
      <c r="D85" s="343">
        <f>' Wniosek-kosztorys'!E77</f>
        <v>0</v>
      </c>
      <c r="E85" s="344"/>
      <c r="F85" s="42"/>
      <c r="G85" s="38"/>
      <c r="H85" s="43">
        <f t="shared" si="4"/>
        <v>0</v>
      </c>
      <c r="I85" s="41">
        <f>' Wniosek-kosztorys'!G77</f>
        <v>0</v>
      </c>
      <c r="J85" s="40">
        <f>' Wniosek-kosztorys'!H77</f>
        <v>0</v>
      </c>
      <c r="K85" s="39">
        <f t="shared" si="3"/>
        <v>0</v>
      </c>
      <c r="L85" s="283"/>
      <c r="M85" s="283"/>
      <c r="N85" s="124"/>
      <c r="O85" s="124"/>
    </row>
    <row r="86" spans="1:15">
      <c r="A86" s="118">
        <f>' Wniosek-kosztorys'!A78</f>
        <v>0</v>
      </c>
      <c r="B86" s="352">
        <f>' Wniosek-kosztorys'!B78</f>
        <v>0</v>
      </c>
      <c r="C86" s="353"/>
      <c r="D86" s="343">
        <f>' Wniosek-kosztorys'!E78</f>
        <v>0</v>
      </c>
      <c r="E86" s="344"/>
      <c r="F86" s="42"/>
      <c r="G86" s="38"/>
      <c r="H86" s="43">
        <f t="shared" si="4"/>
        <v>0</v>
      </c>
      <c r="I86" s="41">
        <f>' Wniosek-kosztorys'!G78</f>
        <v>0</v>
      </c>
      <c r="J86" s="40">
        <f>' Wniosek-kosztorys'!H78</f>
        <v>0</v>
      </c>
      <c r="K86" s="39">
        <f t="shared" si="3"/>
        <v>0</v>
      </c>
      <c r="L86" s="283"/>
      <c r="M86" s="283"/>
      <c r="N86" s="124"/>
      <c r="O86" s="124"/>
    </row>
    <row r="87" spans="1:15">
      <c r="A87" s="118">
        <f>' Wniosek-kosztorys'!A79</f>
        <v>0</v>
      </c>
      <c r="B87" s="352">
        <f>' Wniosek-kosztorys'!B79</f>
        <v>0</v>
      </c>
      <c r="C87" s="353"/>
      <c r="D87" s="343">
        <f>' Wniosek-kosztorys'!E79</f>
        <v>0</v>
      </c>
      <c r="E87" s="344"/>
      <c r="F87" s="42"/>
      <c r="G87" s="38"/>
      <c r="H87" s="43">
        <f t="shared" si="4"/>
        <v>0</v>
      </c>
      <c r="I87" s="41">
        <f>' Wniosek-kosztorys'!G79</f>
        <v>0</v>
      </c>
      <c r="J87" s="40">
        <f>' Wniosek-kosztorys'!H79</f>
        <v>0</v>
      </c>
      <c r="K87" s="39">
        <f t="shared" si="3"/>
        <v>0</v>
      </c>
      <c r="L87" s="283"/>
      <c r="M87" s="283"/>
      <c r="N87" s="124"/>
      <c r="O87" s="124"/>
    </row>
    <row r="88" spans="1:15">
      <c r="A88" s="118">
        <f>' Wniosek-kosztorys'!A80</f>
        <v>0</v>
      </c>
      <c r="B88" s="352">
        <f>' Wniosek-kosztorys'!B80</f>
        <v>0</v>
      </c>
      <c r="C88" s="353"/>
      <c r="D88" s="343">
        <f>' Wniosek-kosztorys'!E80</f>
        <v>0</v>
      </c>
      <c r="E88" s="344"/>
      <c r="F88" s="42"/>
      <c r="G88" s="38"/>
      <c r="H88" s="43">
        <f t="shared" si="4"/>
        <v>0</v>
      </c>
      <c r="I88" s="41">
        <f>' Wniosek-kosztorys'!G80</f>
        <v>0</v>
      </c>
      <c r="J88" s="40">
        <f>' Wniosek-kosztorys'!H80</f>
        <v>0</v>
      </c>
      <c r="K88" s="39">
        <f t="shared" si="3"/>
        <v>0</v>
      </c>
      <c r="L88" s="283"/>
      <c r="M88" s="283"/>
      <c r="N88" s="124"/>
      <c r="O88" s="124"/>
    </row>
    <row r="89" spans="1:15">
      <c r="A89" s="118">
        <f>' Wniosek-kosztorys'!A81</f>
        <v>0</v>
      </c>
      <c r="B89" s="352">
        <f>' Wniosek-kosztorys'!B81</f>
        <v>0</v>
      </c>
      <c r="C89" s="353"/>
      <c r="D89" s="343">
        <f>' Wniosek-kosztorys'!E81</f>
        <v>0</v>
      </c>
      <c r="E89" s="344"/>
      <c r="F89" s="42"/>
      <c r="G89" s="38"/>
      <c r="H89" s="43">
        <f t="shared" si="4"/>
        <v>0</v>
      </c>
      <c r="I89" s="41">
        <f>' Wniosek-kosztorys'!G81</f>
        <v>0</v>
      </c>
      <c r="J89" s="40">
        <f>' Wniosek-kosztorys'!H81</f>
        <v>0</v>
      </c>
      <c r="K89" s="39">
        <f t="shared" si="3"/>
        <v>0</v>
      </c>
      <c r="L89" s="283"/>
      <c r="M89" s="283"/>
      <c r="N89" s="124"/>
      <c r="O89" s="124"/>
    </row>
    <row r="90" spans="1:15">
      <c r="A90" s="118">
        <f>' Wniosek-kosztorys'!A82</f>
        <v>0</v>
      </c>
      <c r="B90" s="352">
        <f>' Wniosek-kosztorys'!B82</f>
        <v>0</v>
      </c>
      <c r="C90" s="353"/>
      <c r="D90" s="343">
        <f>' Wniosek-kosztorys'!E82</f>
        <v>0</v>
      </c>
      <c r="E90" s="344"/>
      <c r="F90" s="42"/>
      <c r="G90" s="38"/>
      <c r="H90" s="43">
        <f t="shared" si="4"/>
        <v>0</v>
      </c>
      <c r="I90" s="41">
        <f>' Wniosek-kosztorys'!G82</f>
        <v>0</v>
      </c>
      <c r="J90" s="40">
        <f>' Wniosek-kosztorys'!H82</f>
        <v>0</v>
      </c>
      <c r="K90" s="39">
        <f t="shared" si="3"/>
        <v>0</v>
      </c>
      <c r="L90" s="283"/>
      <c r="M90" s="283"/>
      <c r="N90" s="124"/>
      <c r="O90" s="124"/>
    </row>
    <row r="91" spans="1:15">
      <c r="A91" s="118">
        <f>' Wniosek-kosztorys'!A83</f>
        <v>0</v>
      </c>
      <c r="B91" s="352">
        <f>' Wniosek-kosztorys'!B83</f>
        <v>0</v>
      </c>
      <c r="C91" s="353"/>
      <c r="D91" s="343">
        <f>' Wniosek-kosztorys'!E83</f>
        <v>0</v>
      </c>
      <c r="E91" s="344"/>
      <c r="F91" s="42"/>
      <c r="G91" s="38"/>
      <c r="H91" s="43">
        <f t="shared" ref="H91:H126" si="5">SUM(F91:G91)</f>
        <v>0</v>
      </c>
      <c r="I91" s="41">
        <f>' Wniosek-kosztorys'!G83</f>
        <v>0</v>
      </c>
      <c r="J91" s="40">
        <f>' Wniosek-kosztorys'!H83</f>
        <v>0</v>
      </c>
      <c r="K91" s="39">
        <f t="shared" ref="K91:K126" si="6">SUM(I91:J91)</f>
        <v>0</v>
      </c>
      <c r="L91" s="283"/>
      <c r="M91" s="283"/>
      <c r="N91" s="124"/>
      <c r="O91" s="124"/>
    </row>
    <row r="92" spans="1:15">
      <c r="A92" s="118">
        <f>' Wniosek-kosztorys'!A84</f>
        <v>0</v>
      </c>
      <c r="B92" s="352">
        <f>' Wniosek-kosztorys'!B84</f>
        <v>0</v>
      </c>
      <c r="C92" s="353"/>
      <c r="D92" s="343">
        <f>' Wniosek-kosztorys'!E84</f>
        <v>0</v>
      </c>
      <c r="E92" s="344"/>
      <c r="F92" s="42"/>
      <c r="G92" s="38"/>
      <c r="H92" s="43">
        <f t="shared" si="5"/>
        <v>0</v>
      </c>
      <c r="I92" s="41">
        <f>' Wniosek-kosztorys'!G84</f>
        <v>0</v>
      </c>
      <c r="J92" s="40">
        <f>' Wniosek-kosztorys'!H84</f>
        <v>0</v>
      </c>
      <c r="K92" s="39">
        <f t="shared" si="6"/>
        <v>0</v>
      </c>
      <c r="L92" s="283"/>
      <c r="M92" s="283"/>
      <c r="N92" s="124"/>
      <c r="O92" s="124"/>
    </row>
    <row r="93" spans="1:15">
      <c r="A93" s="118">
        <f>' Wniosek-kosztorys'!A85</f>
        <v>0</v>
      </c>
      <c r="B93" s="352">
        <f>' Wniosek-kosztorys'!B85</f>
        <v>0</v>
      </c>
      <c r="C93" s="353"/>
      <c r="D93" s="343">
        <f>' Wniosek-kosztorys'!E85</f>
        <v>0</v>
      </c>
      <c r="E93" s="344"/>
      <c r="F93" s="42"/>
      <c r="G93" s="38"/>
      <c r="H93" s="43">
        <f t="shared" si="5"/>
        <v>0</v>
      </c>
      <c r="I93" s="41">
        <f>' Wniosek-kosztorys'!G85</f>
        <v>0</v>
      </c>
      <c r="J93" s="40">
        <f>' Wniosek-kosztorys'!H85</f>
        <v>0</v>
      </c>
      <c r="K93" s="39">
        <f t="shared" si="6"/>
        <v>0</v>
      </c>
      <c r="L93" s="283"/>
      <c r="M93" s="283"/>
      <c r="N93" s="124"/>
      <c r="O93" s="124"/>
    </row>
    <row r="94" spans="1:15">
      <c r="A94" s="118">
        <f>' Wniosek-kosztorys'!A86</f>
        <v>0</v>
      </c>
      <c r="B94" s="352">
        <f>' Wniosek-kosztorys'!B86</f>
        <v>0</v>
      </c>
      <c r="C94" s="353"/>
      <c r="D94" s="343">
        <f>' Wniosek-kosztorys'!E86</f>
        <v>0</v>
      </c>
      <c r="E94" s="344"/>
      <c r="F94" s="42"/>
      <c r="G94" s="38"/>
      <c r="H94" s="43">
        <f t="shared" si="5"/>
        <v>0</v>
      </c>
      <c r="I94" s="41">
        <f>' Wniosek-kosztorys'!G86</f>
        <v>0</v>
      </c>
      <c r="J94" s="40">
        <f>' Wniosek-kosztorys'!H86</f>
        <v>0</v>
      </c>
      <c r="K94" s="39">
        <f t="shared" si="6"/>
        <v>0</v>
      </c>
      <c r="L94" s="283"/>
      <c r="M94" s="283"/>
      <c r="N94" s="124"/>
      <c r="O94" s="124"/>
    </row>
    <row r="95" spans="1:15">
      <c r="A95" s="118">
        <f>' Wniosek-kosztorys'!A87</f>
        <v>0</v>
      </c>
      <c r="B95" s="352">
        <f>' Wniosek-kosztorys'!B87</f>
        <v>0</v>
      </c>
      <c r="C95" s="353"/>
      <c r="D95" s="343">
        <f>' Wniosek-kosztorys'!E87</f>
        <v>0</v>
      </c>
      <c r="E95" s="344"/>
      <c r="F95" s="42"/>
      <c r="G95" s="38"/>
      <c r="H95" s="43">
        <f t="shared" si="5"/>
        <v>0</v>
      </c>
      <c r="I95" s="41">
        <f>' Wniosek-kosztorys'!G87</f>
        <v>0</v>
      </c>
      <c r="J95" s="40">
        <f>' Wniosek-kosztorys'!H87</f>
        <v>0</v>
      </c>
      <c r="K95" s="39">
        <f t="shared" si="6"/>
        <v>0</v>
      </c>
      <c r="L95" s="283"/>
      <c r="M95" s="283"/>
      <c r="N95" s="124"/>
      <c r="O95" s="124"/>
    </row>
    <row r="96" spans="1:15">
      <c r="A96" s="118">
        <f>' Wniosek-kosztorys'!A88</f>
        <v>0</v>
      </c>
      <c r="B96" s="352">
        <f>' Wniosek-kosztorys'!B88</f>
        <v>0</v>
      </c>
      <c r="C96" s="353"/>
      <c r="D96" s="343">
        <f>' Wniosek-kosztorys'!E88</f>
        <v>0</v>
      </c>
      <c r="E96" s="344"/>
      <c r="F96" s="42"/>
      <c r="G96" s="38"/>
      <c r="H96" s="43">
        <f t="shared" si="5"/>
        <v>0</v>
      </c>
      <c r="I96" s="41">
        <f>' Wniosek-kosztorys'!G88</f>
        <v>0</v>
      </c>
      <c r="J96" s="40">
        <f>' Wniosek-kosztorys'!H88</f>
        <v>0</v>
      </c>
      <c r="K96" s="39">
        <f t="shared" si="6"/>
        <v>0</v>
      </c>
      <c r="L96" s="283"/>
      <c r="M96" s="283"/>
      <c r="N96" s="124"/>
      <c r="O96" s="124"/>
    </row>
    <row r="97" spans="1:15">
      <c r="A97" s="118">
        <f>' Wniosek-kosztorys'!A89</f>
        <v>0</v>
      </c>
      <c r="B97" s="352">
        <f>' Wniosek-kosztorys'!B89</f>
        <v>0</v>
      </c>
      <c r="C97" s="353"/>
      <c r="D97" s="343">
        <f>' Wniosek-kosztorys'!E89</f>
        <v>0</v>
      </c>
      <c r="E97" s="344"/>
      <c r="F97" s="42"/>
      <c r="G97" s="38"/>
      <c r="H97" s="43">
        <f t="shared" si="5"/>
        <v>0</v>
      </c>
      <c r="I97" s="41">
        <f>' Wniosek-kosztorys'!G89</f>
        <v>0</v>
      </c>
      <c r="J97" s="40">
        <f>' Wniosek-kosztorys'!H89</f>
        <v>0</v>
      </c>
      <c r="K97" s="39">
        <f t="shared" si="6"/>
        <v>0</v>
      </c>
      <c r="L97" s="283"/>
      <c r="M97" s="283"/>
      <c r="N97" s="124"/>
      <c r="O97" s="124"/>
    </row>
    <row r="98" spans="1:15">
      <c r="A98" s="118">
        <f>' Wniosek-kosztorys'!A90</f>
        <v>0</v>
      </c>
      <c r="B98" s="352">
        <f>' Wniosek-kosztorys'!B90</f>
        <v>0</v>
      </c>
      <c r="C98" s="353"/>
      <c r="D98" s="343">
        <f>' Wniosek-kosztorys'!E90</f>
        <v>0</v>
      </c>
      <c r="E98" s="344"/>
      <c r="F98" s="42"/>
      <c r="G98" s="38"/>
      <c r="H98" s="43">
        <f t="shared" si="5"/>
        <v>0</v>
      </c>
      <c r="I98" s="41">
        <f>' Wniosek-kosztorys'!G90</f>
        <v>0</v>
      </c>
      <c r="J98" s="40">
        <f>' Wniosek-kosztorys'!H90</f>
        <v>0</v>
      </c>
      <c r="K98" s="39">
        <f t="shared" si="6"/>
        <v>0</v>
      </c>
      <c r="L98" s="283"/>
      <c r="M98" s="283"/>
      <c r="N98" s="124"/>
      <c r="O98" s="124"/>
    </row>
    <row r="99" spans="1:15">
      <c r="A99" s="118">
        <f>' Wniosek-kosztorys'!A91</f>
        <v>0</v>
      </c>
      <c r="B99" s="352">
        <f>' Wniosek-kosztorys'!B91</f>
        <v>0</v>
      </c>
      <c r="C99" s="353"/>
      <c r="D99" s="343">
        <f>' Wniosek-kosztorys'!E91</f>
        <v>0</v>
      </c>
      <c r="E99" s="344"/>
      <c r="F99" s="42"/>
      <c r="G99" s="38"/>
      <c r="H99" s="43">
        <f t="shared" si="5"/>
        <v>0</v>
      </c>
      <c r="I99" s="41">
        <f>' Wniosek-kosztorys'!G91</f>
        <v>0</v>
      </c>
      <c r="J99" s="40">
        <f>' Wniosek-kosztorys'!H91</f>
        <v>0</v>
      </c>
      <c r="K99" s="39">
        <f t="shared" si="6"/>
        <v>0</v>
      </c>
      <c r="L99" s="283"/>
      <c r="M99" s="283"/>
      <c r="N99" s="124"/>
      <c r="O99" s="124"/>
    </row>
    <row r="100" spans="1:15">
      <c r="A100" s="118">
        <f>' Wniosek-kosztorys'!A92</f>
        <v>0</v>
      </c>
      <c r="B100" s="352">
        <f>' Wniosek-kosztorys'!B92</f>
        <v>0</v>
      </c>
      <c r="C100" s="353"/>
      <c r="D100" s="343">
        <f>' Wniosek-kosztorys'!E92</f>
        <v>0</v>
      </c>
      <c r="E100" s="344"/>
      <c r="F100" s="42"/>
      <c r="G100" s="38"/>
      <c r="H100" s="43">
        <f t="shared" si="5"/>
        <v>0</v>
      </c>
      <c r="I100" s="41">
        <f>' Wniosek-kosztorys'!G92</f>
        <v>0</v>
      </c>
      <c r="J100" s="40">
        <f>' Wniosek-kosztorys'!H92</f>
        <v>0</v>
      </c>
      <c r="K100" s="39">
        <f t="shared" si="6"/>
        <v>0</v>
      </c>
      <c r="L100" s="283"/>
      <c r="M100" s="283"/>
      <c r="N100" s="124"/>
      <c r="O100" s="124"/>
    </row>
    <row r="101" spans="1:15">
      <c r="A101" s="118">
        <f>' Wniosek-kosztorys'!A93</f>
        <v>0</v>
      </c>
      <c r="B101" s="352">
        <f>' Wniosek-kosztorys'!B93</f>
        <v>0</v>
      </c>
      <c r="C101" s="353"/>
      <c r="D101" s="343">
        <f>' Wniosek-kosztorys'!E93</f>
        <v>0</v>
      </c>
      <c r="E101" s="344"/>
      <c r="F101" s="42"/>
      <c r="G101" s="38"/>
      <c r="H101" s="43">
        <f t="shared" si="5"/>
        <v>0</v>
      </c>
      <c r="I101" s="41">
        <f>' Wniosek-kosztorys'!G93</f>
        <v>0</v>
      </c>
      <c r="J101" s="40">
        <f>' Wniosek-kosztorys'!H93</f>
        <v>0</v>
      </c>
      <c r="K101" s="39">
        <f t="shared" si="6"/>
        <v>0</v>
      </c>
      <c r="L101" s="283"/>
      <c r="M101" s="283"/>
      <c r="N101" s="124"/>
      <c r="O101" s="124"/>
    </row>
    <row r="102" spans="1:15">
      <c r="A102" s="118">
        <f>' Wniosek-kosztorys'!A94</f>
        <v>0</v>
      </c>
      <c r="B102" s="352">
        <f>' Wniosek-kosztorys'!B94</f>
        <v>0</v>
      </c>
      <c r="C102" s="353"/>
      <c r="D102" s="343">
        <f>' Wniosek-kosztorys'!E94</f>
        <v>0</v>
      </c>
      <c r="E102" s="344"/>
      <c r="F102" s="42"/>
      <c r="G102" s="38"/>
      <c r="H102" s="43">
        <f t="shared" si="5"/>
        <v>0</v>
      </c>
      <c r="I102" s="41">
        <f>' Wniosek-kosztorys'!G94</f>
        <v>0</v>
      </c>
      <c r="J102" s="40">
        <f>' Wniosek-kosztorys'!H94</f>
        <v>0</v>
      </c>
      <c r="K102" s="39">
        <f t="shared" si="6"/>
        <v>0</v>
      </c>
      <c r="L102" s="283"/>
      <c r="M102" s="283"/>
      <c r="N102" s="124"/>
      <c r="O102" s="124"/>
    </row>
    <row r="103" spans="1:15">
      <c r="A103" s="118">
        <f>' Wniosek-kosztorys'!A95</f>
        <v>0</v>
      </c>
      <c r="B103" s="352">
        <f>' Wniosek-kosztorys'!B95</f>
        <v>0</v>
      </c>
      <c r="C103" s="353"/>
      <c r="D103" s="343">
        <f>' Wniosek-kosztorys'!E95</f>
        <v>0</v>
      </c>
      <c r="E103" s="344"/>
      <c r="F103" s="42"/>
      <c r="G103" s="38"/>
      <c r="H103" s="43">
        <f t="shared" si="5"/>
        <v>0</v>
      </c>
      <c r="I103" s="41">
        <f>' Wniosek-kosztorys'!G95</f>
        <v>0</v>
      </c>
      <c r="J103" s="40">
        <f>' Wniosek-kosztorys'!H95</f>
        <v>0</v>
      </c>
      <c r="K103" s="39">
        <f t="shared" si="6"/>
        <v>0</v>
      </c>
      <c r="L103" s="283"/>
      <c r="M103" s="283"/>
      <c r="N103" s="124"/>
      <c r="O103" s="124"/>
    </row>
    <row r="104" spans="1:15">
      <c r="A104" s="118">
        <f>' Wniosek-kosztorys'!A96</f>
        <v>0</v>
      </c>
      <c r="B104" s="352">
        <f>' Wniosek-kosztorys'!B96</f>
        <v>0</v>
      </c>
      <c r="C104" s="353"/>
      <c r="D104" s="343">
        <f>' Wniosek-kosztorys'!E96</f>
        <v>0</v>
      </c>
      <c r="E104" s="344"/>
      <c r="F104" s="42"/>
      <c r="G104" s="38"/>
      <c r="H104" s="43">
        <f t="shared" si="5"/>
        <v>0</v>
      </c>
      <c r="I104" s="41">
        <f>' Wniosek-kosztorys'!G96</f>
        <v>0</v>
      </c>
      <c r="J104" s="40">
        <f>' Wniosek-kosztorys'!H96</f>
        <v>0</v>
      </c>
      <c r="K104" s="39">
        <f t="shared" si="6"/>
        <v>0</v>
      </c>
      <c r="L104" s="283"/>
      <c r="M104" s="283"/>
      <c r="N104" s="124"/>
      <c r="O104" s="124"/>
    </row>
    <row r="105" spans="1:15">
      <c r="A105" s="118">
        <f>' Wniosek-kosztorys'!A97</f>
        <v>0</v>
      </c>
      <c r="B105" s="352">
        <f>' Wniosek-kosztorys'!B97</f>
        <v>0</v>
      </c>
      <c r="C105" s="353"/>
      <c r="D105" s="343">
        <f>' Wniosek-kosztorys'!E97</f>
        <v>0</v>
      </c>
      <c r="E105" s="344"/>
      <c r="F105" s="42"/>
      <c r="G105" s="38"/>
      <c r="H105" s="43">
        <f t="shared" si="5"/>
        <v>0</v>
      </c>
      <c r="I105" s="41">
        <f>' Wniosek-kosztorys'!G97</f>
        <v>0</v>
      </c>
      <c r="J105" s="40">
        <f>' Wniosek-kosztorys'!H97</f>
        <v>0</v>
      </c>
      <c r="K105" s="39">
        <f t="shared" si="6"/>
        <v>0</v>
      </c>
      <c r="L105" s="283"/>
      <c r="M105" s="283"/>
      <c r="N105" s="124"/>
      <c r="O105" s="124"/>
    </row>
    <row r="106" spans="1:15">
      <c r="A106" s="118">
        <f>' Wniosek-kosztorys'!A98</f>
        <v>0</v>
      </c>
      <c r="B106" s="352">
        <f>' Wniosek-kosztorys'!B98</f>
        <v>0</v>
      </c>
      <c r="C106" s="353"/>
      <c r="D106" s="343">
        <f>' Wniosek-kosztorys'!E98</f>
        <v>0</v>
      </c>
      <c r="E106" s="344"/>
      <c r="F106" s="42"/>
      <c r="G106" s="38"/>
      <c r="H106" s="43">
        <f t="shared" si="5"/>
        <v>0</v>
      </c>
      <c r="I106" s="41">
        <f>' Wniosek-kosztorys'!G98</f>
        <v>0</v>
      </c>
      <c r="J106" s="40">
        <f>' Wniosek-kosztorys'!H98</f>
        <v>0</v>
      </c>
      <c r="K106" s="39">
        <f t="shared" si="6"/>
        <v>0</v>
      </c>
      <c r="L106" s="283"/>
      <c r="M106" s="283"/>
      <c r="N106" s="124"/>
      <c r="O106" s="124"/>
    </row>
    <row r="107" spans="1:15">
      <c r="A107" s="118">
        <f>' Wniosek-kosztorys'!A99</f>
        <v>0</v>
      </c>
      <c r="B107" s="352">
        <f>' Wniosek-kosztorys'!B99</f>
        <v>0</v>
      </c>
      <c r="C107" s="353"/>
      <c r="D107" s="343">
        <f>' Wniosek-kosztorys'!E99</f>
        <v>0</v>
      </c>
      <c r="E107" s="344"/>
      <c r="F107" s="42"/>
      <c r="G107" s="38"/>
      <c r="H107" s="43">
        <f t="shared" si="5"/>
        <v>0</v>
      </c>
      <c r="I107" s="41">
        <f>' Wniosek-kosztorys'!G99</f>
        <v>0</v>
      </c>
      <c r="J107" s="40">
        <f>' Wniosek-kosztorys'!H99</f>
        <v>0</v>
      </c>
      <c r="K107" s="39">
        <f t="shared" si="6"/>
        <v>0</v>
      </c>
      <c r="L107" s="283"/>
      <c r="M107" s="283"/>
      <c r="N107" s="124"/>
      <c r="O107" s="124"/>
    </row>
    <row r="108" spans="1:15">
      <c r="A108" s="118">
        <f>' Wniosek-kosztorys'!A100</f>
        <v>0</v>
      </c>
      <c r="B108" s="352">
        <f>' Wniosek-kosztorys'!B100</f>
        <v>0</v>
      </c>
      <c r="C108" s="353"/>
      <c r="D108" s="343">
        <f>' Wniosek-kosztorys'!E100</f>
        <v>0</v>
      </c>
      <c r="E108" s="344"/>
      <c r="F108" s="42"/>
      <c r="G108" s="38"/>
      <c r="H108" s="43">
        <f t="shared" si="5"/>
        <v>0</v>
      </c>
      <c r="I108" s="41">
        <f>' Wniosek-kosztorys'!G100</f>
        <v>0</v>
      </c>
      <c r="J108" s="40">
        <f>' Wniosek-kosztorys'!H100</f>
        <v>0</v>
      </c>
      <c r="K108" s="39">
        <f t="shared" si="6"/>
        <v>0</v>
      </c>
      <c r="L108" s="283"/>
      <c r="M108" s="283"/>
      <c r="N108" s="124"/>
      <c r="O108" s="124"/>
    </row>
    <row r="109" spans="1:15">
      <c r="A109" s="118">
        <f>' Wniosek-kosztorys'!A101</f>
        <v>0</v>
      </c>
      <c r="B109" s="352">
        <f>' Wniosek-kosztorys'!B101</f>
        <v>0</v>
      </c>
      <c r="C109" s="353"/>
      <c r="D109" s="343">
        <f>' Wniosek-kosztorys'!E101</f>
        <v>0</v>
      </c>
      <c r="E109" s="344"/>
      <c r="F109" s="42"/>
      <c r="G109" s="38"/>
      <c r="H109" s="43">
        <f t="shared" si="5"/>
        <v>0</v>
      </c>
      <c r="I109" s="41">
        <f>' Wniosek-kosztorys'!G101</f>
        <v>0</v>
      </c>
      <c r="J109" s="40">
        <f>' Wniosek-kosztorys'!H101</f>
        <v>0</v>
      </c>
      <c r="K109" s="39">
        <f t="shared" si="6"/>
        <v>0</v>
      </c>
      <c r="L109" s="283"/>
      <c r="M109" s="283"/>
      <c r="N109" s="124"/>
      <c r="O109" s="124"/>
    </row>
    <row r="110" spans="1:15">
      <c r="A110" s="118">
        <f>' Wniosek-kosztorys'!A102</f>
        <v>0</v>
      </c>
      <c r="B110" s="352">
        <f>' Wniosek-kosztorys'!B102</f>
        <v>0</v>
      </c>
      <c r="C110" s="353"/>
      <c r="D110" s="343">
        <f>' Wniosek-kosztorys'!E102</f>
        <v>0</v>
      </c>
      <c r="E110" s="344"/>
      <c r="F110" s="42"/>
      <c r="G110" s="38"/>
      <c r="H110" s="43">
        <f t="shared" si="5"/>
        <v>0</v>
      </c>
      <c r="I110" s="41">
        <f>' Wniosek-kosztorys'!G102</f>
        <v>0</v>
      </c>
      <c r="J110" s="40">
        <f>' Wniosek-kosztorys'!H102</f>
        <v>0</v>
      </c>
      <c r="K110" s="39">
        <f t="shared" si="6"/>
        <v>0</v>
      </c>
      <c r="L110" s="283"/>
      <c r="M110" s="283"/>
      <c r="N110" s="124"/>
      <c r="O110" s="124"/>
    </row>
    <row r="111" spans="1:15">
      <c r="A111" s="118">
        <f>' Wniosek-kosztorys'!A103</f>
        <v>0</v>
      </c>
      <c r="B111" s="352">
        <f>' Wniosek-kosztorys'!B103</f>
        <v>0</v>
      </c>
      <c r="C111" s="353"/>
      <c r="D111" s="343">
        <f>' Wniosek-kosztorys'!E103</f>
        <v>0</v>
      </c>
      <c r="E111" s="344"/>
      <c r="F111" s="42"/>
      <c r="G111" s="38"/>
      <c r="H111" s="43">
        <f t="shared" si="5"/>
        <v>0</v>
      </c>
      <c r="I111" s="41">
        <f>' Wniosek-kosztorys'!G103</f>
        <v>0</v>
      </c>
      <c r="J111" s="40">
        <f>' Wniosek-kosztorys'!H103</f>
        <v>0</v>
      </c>
      <c r="K111" s="39">
        <f t="shared" si="6"/>
        <v>0</v>
      </c>
      <c r="L111" s="283"/>
      <c r="M111" s="283"/>
      <c r="N111" s="124"/>
      <c r="O111" s="124"/>
    </row>
    <row r="112" spans="1:15">
      <c r="A112" s="118">
        <f>' Wniosek-kosztorys'!A104</f>
        <v>0</v>
      </c>
      <c r="B112" s="352">
        <f>' Wniosek-kosztorys'!B104</f>
        <v>0</v>
      </c>
      <c r="C112" s="353"/>
      <c r="D112" s="343">
        <f>' Wniosek-kosztorys'!E104</f>
        <v>0</v>
      </c>
      <c r="E112" s="344"/>
      <c r="F112" s="42"/>
      <c r="G112" s="38"/>
      <c r="H112" s="43">
        <f t="shared" si="5"/>
        <v>0</v>
      </c>
      <c r="I112" s="41">
        <f>' Wniosek-kosztorys'!G104</f>
        <v>0</v>
      </c>
      <c r="J112" s="40">
        <f>' Wniosek-kosztorys'!H104</f>
        <v>0</v>
      </c>
      <c r="K112" s="39">
        <f t="shared" si="6"/>
        <v>0</v>
      </c>
      <c r="L112" s="283"/>
      <c r="M112" s="283"/>
      <c r="N112" s="124"/>
      <c r="O112" s="124"/>
    </row>
    <row r="113" spans="1:15">
      <c r="A113" s="118">
        <f>' Wniosek-kosztorys'!A105</f>
        <v>0</v>
      </c>
      <c r="B113" s="352">
        <f>' Wniosek-kosztorys'!B105</f>
        <v>0</v>
      </c>
      <c r="C113" s="353"/>
      <c r="D113" s="343">
        <f>' Wniosek-kosztorys'!E105</f>
        <v>0</v>
      </c>
      <c r="E113" s="344"/>
      <c r="F113" s="42"/>
      <c r="G113" s="38"/>
      <c r="H113" s="43">
        <f t="shared" si="5"/>
        <v>0</v>
      </c>
      <c r="I113" s="41">
        <f>' Wniosek-kosztorys'!G105</f>
        <v>0</v>
      </c>
      <c r="J113" s="40">
        <f>' Wniosek-kosztorys'!H105</f>
        <v>0</v>
      </c>
      <c r="K113" s="39">
        <f t="shared" si="6"/>
        <v>0</v>
      </c>
      <c r="L113" s="283"/>
      <c r="M113" s="283"/>
      <c r="N113" s="124"/>
      <c r="O113" s="124"/>
    </row>
    <row r="114" spans="1:15">
      <c r="A114" s="118">
        <f>' Wniosek-kosztorys'!A106</f>
        <v>0</v>
      </c>
      <c r="B114" s="352">
        <f>' Wniosek-kosztorys'!B106</f>
        <v>0</v>
      </c>
      <c r="C114" s="353"/>
      <c r="D114" s="343">
        <f>' Wniosek-kosztorys'!E106</f>
        <v>0</v>
      </c>
      <c r="E114" s="344"/>
      <c r="F114" s="42"/>
      <c r="G114" s="38"/>
      <c r="H114" s="43">
        <f t="shared" si="5"/>
        <v>0</v>
      </c>
      <c r="I114" s="41">
        <f>' Wniosek-kosztorys'!G106</f>
        <v>0</v>
      </c>
      <c r="J114" s="40">
        <f>' Wniosek-kosztorys'!H106</f>
        <v>0</v>
      </c>
      <c r="K114" s="39">
        <f t="shared" si="6"/>
        <v>0</v>
      </c>
      <c r="L114" s="283"/>
      <c r="M114" s="283"/>
      <c r="N114" s="124"/>
      <c r="O114" s="124"/>
    </row>
    <row r="115" spans="1:15">
      <c r="A115" s="118">
        <f>' Wniosek-kosztorys'!A107</f>
        <v>0</v>
      </c>
      <c r="B115" s="352">
        <f>' Wniosek-kosztorys'!B107</f>
        <v>0</v>
      </c>
      <c r="C115" s="353"/>
      <c r="D115" s="343">
        <f>' Wniosek-kosztorys'!E107</f>
        <v>0</v>
      </c>
      <c r="E115" s="344"/>
      <c r="F115" s="42"/>
      <c r="G115" s="38"/>
      <c r="H115" s="43">
        <f t="shared" si="5"/>
        <v>0</v>
      </c>
      <c r="I115" s="41">
        <f>' Wniosek-kosztorys'!G107</f>
        <v>0</v>
      </c>
      <c r="J115" s="40">
        <f>' Wniosek-kosztorys'!H107</f>
        <v>0</v>
      </c>
      <c r="K115" s="39">
        <f t="shared" si="6"/>
        <v>0</v>
      </c>
      <c r="L115" s="283"/>
      <c r="M115" s="283"/>
      <c r="N115" s="124"/>
      <c r="O115" s="124"/>
    </row>
    <row r="116" spans="1:15">
      <c r="A116" s="118">
        <f>' Wniosek-kosztorys'!A108</f>
        <v>0</v>
      </c>
      <c r="B116" s="352">
        <f>' Wniosek-kosztorys'!B108</f>
        <v>0</v>
      </c>
      <c r="C116" s="353"/>
      <c r="D116" s="343">
        <f>' Wniosek-kosztorys'!E108</f>
        <v>0</v>
      </c>
      <c r="E116" s="344"/>
      <c r="F116" s="42"/>
      <c r="G116" s="38"/>
      <c r="H116" s="43">
        <f t="shared" si="5"/>
        <v>0</v>
      </c>
      <c r="I116" s="41">
        <f>' Wniosek-kosztorys'!G108</f>
        <v>0</v>
      </c>
      <c r="J116" s="40">
        <f>' Wniosek-kosztorys'!H108</f>
        <v>0</v>
      </c>
      <c r="K116" s="39">
        <f t="shared" si="6"/>
        <v>0</v>
      </c>
      <c r="L116" s="283"/>
      <c r="M116" s="283"/>
      <c r="N116" s="124"/>
      <c r="O116" s="124"/>
    </row>
    <row r="117" spans="1:15">
      <c r="A117" s="118">
        <f>' Wniosek-kosztorys'!A109</f>
        <v>0</v>
      </c>
      <c r="B117" s="352">
        <f>' Wniosek-kosztorys'!B109</f>
        <v>0</v>
      </c>
      <c r="C117" s="353"/>
      <c r="D117" s="343">
        <f>' Wniosek-kosztorys'!E109</f>
        <v>0</v>
      </c>
      <c r="E117" s="344"/>
      <c r="F117" s="42"/>
      <c r="G117" s="38"/>
      <c r="H117" s="43">
        <f t="shared" si="5"/>
        <v>0</v>
      </c>
      <c r="I117" s="41">
        <f>' Wniosek-kosztorys'!G109</f>
        <v>0</v>
      </c>
      <c r="J117" s="40">
        <f>' Wniosek-kosztorys'!H109</f>
        <v>0</v>
      </c>
      <c r="K117" s="39">
        <f t="shared" si="6"/>
        <v>0</v>
      </c>
      <c r="L117" s="283"/>
      <c r="M117" s="283"/>
      <c r="N117" s="124"/>
      <c r="O117" s="124"/>
    </row>
    <row r="118" spans="1:15">
      <c r="A118" s="118">
        <f>' Wniosek-kosztorys'!A110</f>
        <v>0</v>
      </c>
      <c r="B118" s="352">
        <f>' Wniosek-kosztorys'!B110</f>
        <v>0</v>
      </c>
      <c r="C118" s="353"/>
      <c r="D118" s="343">
        <f>' Wniosek-kosztorys'!E110</f>
        <v>0</v>
      </c>
      <c r="E118" s="344"/>
      <c r="F118" s="42"/>
      <c r="G118" s="38"/>
      <c r="H118" s="43">
        <f t="shared" si="5"/>
        <v>0</v>
      </c>
      <c r="I118" s="41">
        <f>' Wniosek-kosztorys'!G110</f>
        <v>0</v>
      </c>
      <c r="J118" s="40">
        <f>' Wniosek-kosztorys'!H110</f>
        <v>0</v>
      </c>
      <c r="K118" s="39">
        <f t="shared" si="6"/>
        <v>0</v>
      </c>
      <c r="L118" s="283"/>
      <c r="N118" s="124"/>
    </row>
    <row r="119" spans="1:15">
      <c r="A119" s="118">
        <f>' Wniosek-kosztorys'!A111</f>
        <v>0</v>
      </c>
      <c r="B119" s="352">
        <f>' Wniosek-kosztorys'!B111</f>
        <v>0</v>
      </c>
      <c r="C119" s="353"/>
      <c r="D119" s="343">
        <f>' Wniosek-kosztorys'!E111</f>
        <v>0</v>
      </c>
      <c r="E119" s="344"/>
      <c r="F119" s="42"/>
      <c r="G119" s="38"/>
      <c r="H119" s="43">
        <f t="shared" si="5"/>
        <v>0</v>
      </c>
      <c r="I119" s="41">
        <f>' Wniosek-kosztorys'!G111</f>
        <v>0</v>
      </c>
      <c r="J119" s="40">
        <f>' Wniosek-kosztorys'!H111</f>
        <v>0</v>
      </c>
      <c r="K119" s="39">
        <f t="shared" si="6"/>
        <v>0</v>
      </c>
      <c r="L119" s="283"/>
      <c r="N119" s="124"/>
    </row>
    <row r="120" spans="1:15">
      <c r="A120" s="118">
        <f>' Wniosek-kosztorys'!A112</f>
        <v>0</v>
      </c>
      <c r="B120" s="352">
        <f>' Wniosek-kosztorys'!B112</f>
        <v>0</v>
      </c>
      <c r="C120" s="353"/>
      <c r="D120" s="343">
        <f>' Wniosek-kosztorys'!E112</f>
        <v>0</v>
      </c>
      <c r="E120" s="344"/>
      <c r="F120" s="42"/>
      <c r="G120" s="38"/>
      <c r="H120" s="43">
        <f t="shared" si="5"/>
        <v>0</v>
      </c>
      <c r="I120" s="41">
        <f>' Wniosek-kosztorys'!G112</f>
        <v>0</v>
      </c>
      <c r="J120" s="40">
        <f>' Wniosek-kosztorys'!H112</f>
        <v>0</v>
      </c>
      <c r="K120" s="39">
        <f t="shared" si="6"/>
        <v>0</v>
      </c>
      <c r="L120" s="283"/>
      <c r="N120" s="124"/>
    </row>
    <row r="121" spans="1:15">
      <c r="A121" s="118">
        <f>' Wniosek-kosztorys'!A113</f>
        <v>0</v>
      </c>
      <c r="B121" s="352">
        <f>' Wniosek-kosztorys'!B113</f>
        <v>0</v>
      </c>
      <c r="C121" s="353"/>
      <c r="D121" s="343">
        <f>' Wniosek-kosztorys'!E113</f>
        <v>0</v>
      </c>
      <c r="E121" s="344"/>
      <c r="F121" s="42"/>
      <c r="G121" s="38"/>
      <c r="H121" s="43">
        <f t="shared" si="5"/>
        <v>0</v>
      </c>
      <c r="I121" s="41">
        <f>' Wniosek-kosztorys'!G113</f>
        <v>0</v>
      </c>
      <c r="J121" s="40">
        <f>' Wniosek-kosztorys'!H113</f>
        <v>0</v>
      </c>
      <c r="K121" s="39">
        <f t="shared" si="6"/>
        <v>0</v>
      </c>
      <c r="L121" s="283"/>
      <c r="N121" s="124"/>
    </row>
    <row r="122" spans="1:15">
      <c r="A122" s="118">
        <f>' Wniosek-kosztorys'!A114</f>
        <v>0</v>
      </c>
      <c r="B122" s="352">
        <f>' Wniosek-kosztorys'!B114</f>
        <v>0</v>
      </c>
      <c r="C122" s="353"/>
      <c r="D122" s="343">
        <f>' Wniosek-kosztorys'!E114</f>
        <v>0</v>
      </c>
      <c r="E122" s="344"/>
      <c r="F122" s="42"/>
      <c r="G122" s="38"/>
      <c r="H122" s="43">
        <f t="shared" si="5"/>
        <v>0</v>
      </c>
      <c r="I122" s="41">
        <f>' Wniosek-kosztorys'!G114</f>
        <v>0</v>
      </c>
      <c r="J122" s="40">
        <f>' Wniosek-kosztorys'!H114</f>
        <v>0</v>
      </c>
      <c r="K122" s="39">
        <f t="shared" si="6"/>
        <v>0</v>
      </c>
      <c r="L122" s="283"/>
      <c r="N122" s="124"/>
    </row>
    <row r="123" spans="1:15">
      <c r="A123" s="118">
        <f>' Wniosek-kosztorys'!A115</f>
        <v>0</v>
      </c>
      <c r="B123" s="352">
        <f>' Wniosek-kosztorys'!B115</f>
        <v>0</v>
      </c>
      <c r="C123" s="353"/>
      <c r="D123" s="343">
        <f>' Wniosek-kosztorys'!E115</f>
        <v>0</v>
      </c>
      <c r="E123" s="344"/>
      <c r="F123" s="42"/>
      <c r="G123" s="38"/>
      <c r="H123" s="43">
        <f t="shared" si="5"/>
        <v>0</v>
      </c>
      <c r="I123" s="41">
        <f>' Wniosek-kosztorys'!G115</f>
        <v>0</v>
      </c>
      <c r="J123" s="40">
        <f>' Wniosek-kosztorys'!H115</f>
        <v>0</v>
      </c>
      <c r="K123" s="39">
        <f t="shared" si="6"/>
        <v>0</v>
      </c>
      <c r="L123" s="283"/>
      <c r="N123" s="124"/>
    </row>
    <row r="124" spans="1:15">
      <c r="A124" s="118">
        <f>' Wniosek-kosztorys'!A116</f>
        <v>0</v>
      </c>
      <c r="B124" s="352">
        <f>' Wniosek-kosztorys'!B116</f>
        <v>0</v>
      </c>
      <c r="C124" s="353"/>
      <c r="D124" s="343">
        <f>' Wniosek-kosztorys'!E116</f>
        <v>0</v>
      </c>
      <c r="E124" s="344"/>
      <c r="F124" s="42"/>
      <c r="G124" s="38"/>
      <c r="H124" s="43">
        <f t="shared" si="5"/>
        <v>0</v>
      </c>
      <c r="I124" s="41">
        <f>' Wniosek-kosztorys'!G116</f>
        <v>0</v>
      </c>
      <c r="J124" s="40">
        <f>' Wniosek-kosztorys'!H116</f>
        <v>0</v>
      </c>
      <c r="K124" s="39">
        <f t="shared" si="6"/>
        <v>0</v>
      </c>
      <c r="L124" s="283"/>
      <c r="N124" s="124"/>
    </row>
    <row r="125" spans="1:15">
      <c r="A125" s="118">
        <f>' Wniosek-kosztorys'!A117</f>
        <v>0</v>
      </c>
      <c r="B125" s="352">
        <f>' Wniosek-kosztorys'!B117</f>
        <v>0</v>
      </c>
      <c r="C125" s="353"/>
      <c r="D125" s="343">
        <f>' Wniosek-kosztorys'!E117</f>
        <v>0</v>
      </c>
      <c r="E125" s="344"/>
      <c r="F125" s="42"/>
      <c r="G125" s="38"/>
      <c r="H125" s="43">
        <f t="shared" si="5"/>
        <v>0</v>
      </c>
      <c r="I125" s="41">
        <f>' Wniosek-kosztorys'!G117</f>
        <v>0</v>
      </c>
      <c r="J125" s="40">
        <f>' Wniosek-kosztorys'!H117</f>
        <v>0</v>
      </c>
      <c r="K125" s="39">
        <f t="shared" si="6"/>
        <v>0</v>
      </c>
      <c r="L125" s="283"/>
      <c r="N125" s="124"/>
    </row>
    <row r="126" spans="1:15" ht="15.75" thickBot="1">
      <c r="A126" s="118">
        <f>' Wniosek-kosztorys'!A118</f>
        <v>0</v>
      </c>
      <c r="B126" s="352">
        <f>' Wniosek-kosztorys'!B118</f>
        <v>0</v>
      </c>
      <c r="C126" s="353"/>
      <c r="D126" s="343">
        <f>' Wniosek-kosztorys'!E118</f>
        <v>0</v>
      </c>
      <c r="E126" s="344"/>
      <c r="F126" s="44"/>
      <c r="G126" s="45"/>
      <c r="H126" s="46">
        <f t="shared" si="5"/>
        <v>0</v>
      </c>
      <c r="I126" s="41">
        <f>' Wniosek-kosztorys'!G118</f>
        <v>0</v>
      </c>
      <c r="J126" s="40">
        <f>' Wniosek-kosztorys'!H118</f>
        <v>0</v>
      </c>
      <c r="K126" s="39">
        <f t="shared" si="6"/>
        <v>0</v>
      </c>
      <c r="L126" s="283"/>
      <c r="N126" s="124"/>
    </row>
  </sheetData>
  <sheetProtection algorithmName="SHA-512" hashValue="7ZYhiLvQdTSfoKhfcCxqJdz4VtSvFk/4paO7+sQtGY47Tu9OlVdzLqTisaPlwPGK9WilwVjOTfHrU2wGmoMBDQ==" saltValue="bg17RFj8wSuhhXT9MoTMUw==" spinCount="100000" sheet="1" objects="1" scenarios="1"/>
  <mergeCells count="232">
    <mergeCell ref="B1:C1"/>
    <mergeCell ref="D1:K1"/>
    <mergeCell ref="B2:K2"/>
    <mergeCell ref="B3:E3"/>
    <mergeCell ref="F3:K3"/>
    <mergeCell ref="B4:K4"/>
    <mergeCell ref="B5:K5"/>
    <mergeCell ref="B9:K9"/>
    <mergeCell ref="D35:E35"/>
    <mergeCell ref="I10:J15"/>
    <mergeCell ref="B14:G14"/>
    <mergeCell ref="B6:K6"/>
    <mergeCell ref="B7:K7"/>
    <mergeCell ref="B8:K8"/>
    <mergeCell ref="B32:C32"/>
    <mergeCell ref="B33:C33"/>
    <mergeCell ref="B34:C34"/>
    <mergeCell ref="D33:E33"/>
    <mergeCell ref="B31:C31"/>
    <mergeCell ref="B24:K24"/>
    <mergeCell ref="F25:H25"/>
    <mergeCell ref="I25:K25"/>
    <mergeCell ref="D34:E34"/>
    <mergeCell ref="B16:K16"/>
    <mergeCell ref="B10:G10"/>
    <mergeCell ref="B11:G11"/>
    <mergeCell ref="D45:E45"/>
    <mergeCell ref="D46:E46"/>
    <mergeCell ref="D38:E38"/>
    <mergeCell ref="D39:E39"/>
    <mergeCell ref="D36:E36"/>
    <mergeCell ref="D37:E37"/>
    <mergeCell ref="B12:G12"/>
    <mergeCell ref="B13:G13"/>
    <mergeCell ref="B15:G15"/>
    <mergeCell ref="B35:C35"/>
    <mergeCell ref="B36:C36"/>
    <mergeCell ref="B43:C43"/>
    <mergeCell ref="D41:E41"/>
    <mergeCell ref="B38:C38"/>
    <mergeCell ref="B39:C39"/>
    <mergeCell ref="B40:C40"/>
    <mergeCell ref="D40:E40"/>
    <mergeCell ref="D42:E42"/>
    <mergeCell ref="D43:E43"/>
    <mergeCell ref="D44:E44"/>
    <mergeCell ref="B37:C37"/>
    <mergeCell ref="B44:C44"/>
    <mergeCell ref="B55:C55"/>
    <mergeCell ref="D55:E55"/>
    <mergeCell ref="B50:C50"/>
    <mergeCell ref="B51:C51"/>
    <mergeCell ref="B52:C52"/>
    <mergeCell ref="B47:C47"/>
    <mergeCell ref="B48:C48"/>
    <mergeCell ref="B49:C49"/>
    <mergeCell ref="D48:E48"/>
    <mergeCell ref="D47:E47"/>
    <mergeCell ref="D49:E49"/>
    <mergeCell ref="D50:E50"/>
    <mergeCell ref="D51:E51"/>
    <mergeCell ref="D52:E52"/>
    <mergeCell ref="D53:E53"/>
    <mergeCell ref="D54:E54"/>
    <mergeCell ref="B45:C45"/>
    <mergeCell ref="B46:C46"/>
    <mergeCell ref="B41:C41"/>
    <mergeCell ref="B42:C42"/>
    <mergeCell ref="B62:C62"/>
    <mergeCell ref="B63:C63"/>
    <mergeCell ref="B64:C64"/>
    <mergeCell ref="D63:E63"/>
    <mergeCell ref="B59:C59"/>
    <mergeCell ref="B60:C60"/>
    <mergeCell ref="B61:C61"/>
    <mergeCell ref="B56:C56"/>
    <mergeCell ref="B57:C57"/>
    <mergeCell ref="B58:C58"/>
    <mergeCell ref="D56:E56"/>
    <mergeCell ref="D57:E57"/>
    <mergeCell ref="D58:E58"/>
    <mergeCell ref="D59:E59"/>
    <mergeCell ref="D60:E60"/>
    <mergeCell ref="D61:E61"/>
    <mergeCell ref="D62:E62"/>
    <mergeCell ref="D64:E64"/>
    <mergeCell ref="B53:C53"/>
    <mergeCell ref="B54:C54"/>
    <mergeCell ref="B71:C71"/>
    <mergeCell ref="B72:C72"/>
    <mergeCell ref="B73:C73"/>
    <mergeCell ref="D71:E71"/>
    <mergeCell ref="B68:C68"/>
    <mergeCell ref="B69:C69"/>
    <mergeCell ref="B70:C70"/>
    <mergeCell ref="D70:E70"/>
    <mergeCell ref="B65:C65"/>
    <mergeCell ref="B66:C66"/>
    <mergeCell ref="B67:C67"/>
    <mergeCell ref="D72:E72"/>
    <mergeCell ref="D73:E73"/>
    <mergeCell ref="D65:E65"/>
    <mergeCell ref="D66:E66"/>
    <mergeCell ref="D67:E67"/>
    <mergeCell ref="D68:E68"/>
    <mergeCell ref="D69:E69"/>
    <mergeCell ref="B80:C80"/>
    <mergeCell ref="B81:C81"/>
    <mergeCell ref="B82:C82"/>
    <mergeCell ref="B77:C77"/>
    <mergeCell ref="B78:C78"/>
    <mergeCell ref="B79:C79"/>
    <mergeCell ref="D78:E78"/>
    <mergeCell ref="B74:C74"/>
    <mergeCell ref="B75:C75"/>
    <mergeCell ref="B76:C76"/>
    <mergeCell ref="D74:E74"/>
    <mergeCell ref="D75:E75"/>
    <mergeCell ref="D76:E76"/>
    <mergeCell ref="D77:E77"/>
    <mergeCell ref="D79:E79"/>
    <mergeCell ref="D80:E80"/>
    <mergeCell ref="D81:E81"/>
    <mergeCell ref="D82:E82"/>
    <mergeCell ref="B89:C89"/>
    <mergeCell ref="B90:C90"/>
    <mergeCell ref="B91:C91"/>
    <mergeCell ref="B86:C86"/>
    <mergeCell ref="B87:C87"/>
    <mergeCell ref="B88:C88"/>
    <mergeCell ref="D86:E86"/>
    <mergeCell ref="B83:C83"/>
    <mergeCell ref="B84:C84"/>
    <mergeCell ref="B85:C85"/>
    <mergeCell ref="D85:E85"/>
    <mergeCell ref="D87:E87"/>
    <mergeCell ref="D88:E88"/>
    <mergeCell ref="D89:E89"/>
    <mergeCell ref="D90:E90"/>
    <mergeCell ref="D91:E91"/>
    <mergeCell ref="D83:E83"/>
    <mergeCell ref="D84:E84"/>
    <mergeCell ref="B98:C98"/>
    <mergeCell ref="B99:C99"/>
    <mergeCell ref="B100:C100"/>
    <mergeCell ref="D100:E100"/>
    <mergeCell ref="B95:C95"/>
    <mergeCell ref="B96:C96"/>
    <mergeCell ref="B97:C97"/>
    <mergeCell ref="B92:C92"/>
    <mergeCell ref="B93:C93"/>
    <mergeCell ref="B94:C94"/>
    <mergeCell ref="D93:E93"/>
    <mergeCell ref="D92:E92"/>
    <mergeCell ref="D94:E94"/>
    <mergeCell ref="D95:E95"/>
    <mergeCell ref="D96:E96"/>
    <mergeCell ref="D97:E97"/>
    <mergeCell ref="D98:E98"/>
    <mergeCell ref="D99:E99"/>
    <mergeCell ref="B104:C104"/>
    <mergeCell ref="B105:C105"/>
    <mergeCell ref="B106:C106"/>
    <mergeCell ref="B101:C101"/>
    <mergeCell ref="B102:C102"/>
    <mergeCell ref="B103:C103"/>
    <mergeCell ref="D101:E101"/>
    <mergeCell ref="D104:E104"/>
    <mergeCell ref="D105:E105"/>
    <mergeCell ref="D106:E106"/>
    <mergeCell ref="D103:E103"/>
    <mergeCell ref="B113:C113"/>
    <mergeCell ref="B114:C114"/>
    <mergeCell ref="B115:C115"/>
    <mergeCell ref="D115:E115"/>
    <mergeCell ref="B110:C110"/>
    <mergeCell ref="B111:C111"/>
    <mergeCell ref="B112:C112"/>
    <mergeCell ref="B107:C107"/>
    <mergeCell ref="B108:C108"/>
    <mergeCell ref="B109:C109"/>
    <mergeCell ref="D108:E108"/>
    <mergeCell ref="D107:E107"/>
    <mergeCell ref="B122:C122"/>
    <mergeCell ref="B123:C123"/>
    <mergeCell ref="B124:C124"/>
    <mergeCell ref="D123:E123"/>
    <mergeCell ref="B119:C119"/>
    <mergeCell ref="B120:C120"/>
    <mergeCell ref="B121:C121"/>
    <mergeCell ref="B116:C116"/>
    <mergeCell ref="B117:C117"/>
    <mergeCell ref="B118:C118"/>
    <mergeCell ref="D116:E116"/>
    <mergeCell ref="D25:E25"/>
    <mergeCell ref="D26:E26"/>
    <mergeCell ref="D27:E27"/>
    <mergeCell ref="D28:E28"/>
    <mergeCell ref="D29:E29"/>
    <mergeCell ref="D30:E30"/>
    <mergeCell ref="D31:E31"/>
    <mergeCell ref="D32:E32"/>
    <mergeCell ref="B25:C25"/>
    <mergeCell ref="B26:C26"/>
    <mergeCell ref="B27:C27"/>
    <mergeCell ref="B28:C28"/>
    <mergeCell ref="B29:C29"/>
    <mergeCell ref="B30:C30"/>
    <mergeCell ref="D124:E124"/>
    <mergeCell ref="D125:E125"/>
    <mergeCell ref="D126:E126"/>
    <mergeCell ref="B17:E17"/>
    <mergeCell ref="B18:E18"/>
    <mergeCell ref="B23:E23"/>
    <mergeCell ref="B19:E19"/>
    <mergeCell ref="B20:E20"/>
    <mergeCell ref="B21:E21"/>
    <mergeCell ref="D117:E117"/>
    <mergeCell ref="D118:E118"/>
    <mergeCell ref="D119:E119"/>
    <mergeCell ref="D120:E120"/>
    <mergeCell ref="D121:E121"/>
    <mergeCell ref="D122:E122"/>
    <mergeCell ref="D109:E109"/>
    <mergeCell ref="D110:E110"/>
    <mergeCell ref="D111:E111"/>
    <mergeCell ref="D112:E112"/>
    <mergeCell ref="D113:E113"/>
    <mergeCell ref="D114:E114"/>
    <mergeCell ref="D102:E102"/>
    <mergeCell ref="B125:C125"/>
    <mergeCell ref="B126:C12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workbookViewId="0">
      <selection activeCell="A42" sqref="A42:H42"/>
    </sheetView>
  </sheetViews>
  <sheetFormatPr defaultRowHeight="12.75"/>
  <cols>
    <col min="1" max="1" width="24.140625" style="137" customWidth="1"/>
    <col min="2" max="7" width="9.7109375" style="137" customWidth="1"/>
    <col min="8" max="8" width="13.140625" style="137" customWidth="1"/>
    <col min="9" max="16384" width="9.140625" style="137"/>
  </cols>
  <sheetData>
    <row r="1" spans="1:15" ht="18" customHeight="1">
      <c r="A1" s="429" t="s">
        <v>260</v>
      </c>
      <c r="B1" s="430"/>
      <c r="C1" s="430"/>
      <c r="D1" s="430"/>
      <c r="E1" s="430"/>
      <c r="F1" s="430"/>
      <c r="G1" s="430"/>
      <c r="H1" s="431"/>
    </row>
    <row r="2" spans="1:15" ht="16.5" customHeight="1">
      <c r="A2" s="432" t="s">
        <v>261</v>
      </c>
      <c r="B2" s="433"/>
      <c r="C2" s="433"/>
      <c r="D2" s="433"/>
      <c r="E2" s="433"/>
      <c r="F2" s="434" t="str">
        <f>Planowanie!B43</f>
        <v/>
      </c>
      <c r="G2" s="435"/>
      <c r="H2" s="436"/>
    </row>
    <row r="3" spans="1:15" s="138" customFormat="1" ht="18.75" customHeight="1">
      <c r="A3" s="437" t="str">
        <f>IF(Planowanie!I83="BŁĄD","Sprawozdanie zawiera błędy","")</f>
        <v/>
      </c>
      <c r="B3" s="438"/>
      <c r="C3" s="438"/>
      <c r="D3" s="438"/>
      <c r="E3" s="438"/>
      <c r="F3" s="438"/>
      <c r="G3" s="438"/>
      <c r="H3" s="438"/>
    </row>
    <row r="4" spans="1:15" ht="15" customHeight="1">
      <c r="A4" s="439" t="s">
        <v>43</v>
      </c>
      <c r="B4" s="439"/>
      <c r="C4" s="439"/>
      <c r="D4" s="439"/>
      <c r="E4" s="439"/>
      <c r="F4" s="439"/>
      <c r="G4" s="439"/>
      <c r="H4" s="439"/>
      <c r="I4" s="139"/>
      <c r="J4" s="139"/>
      <c r="K4" s="139"/>
      <c r="L4" s="139"/>
      <c r="M4" s="139"/>
      <c r="N4" s="139"/>
      <c r="O4" s="139"/>
    </row>
    <row r="5" spans="1:15" ht="3" customHeight="1">
      <c r="A5" s="422"/>
      <c r="B5" s="423"/>
      <c r="C5" s="423"/>
      <c r="D5" s="423"/>
      <c r="E5" s="423"/>
      <c r="F5" s="423"/>
      <c r="G5" s="423"/>
      <c r="H5" s="423"/>
      <c r="I5" s="139"/>
      <c r="J5" s="139"/>
      <c r="K5" s="139"/>
      <c r="L5" s="139"/>
      <c r="M5" s="139"/>
      <c r="N5" s="139"/>
      <c r="O5" s="139"/>
    </row>
    <row r="6" spans="1:15">
      <c r="A6" s="424" t="s">
        <v>8</v>
      </c>
      <c r="B6" s="424"/>
      <c r="C6" s="424"/>
      <c r="D6" s="424"/>
      <c r="E6" s="424"/>
      <c r="F6" s="424"/>
      <c r="G6" s="424"/>
      <c r="H6" s="424"/>
    </row>
    <row r="7" spans="1:15" ht="30" customHeight="1">
      <c r="A7" s="425">
        <f>Program!A6</f>
        <v>0</v>
      </c>
      <c r="B7" s="425"/>
      <c r="C7" s="425"/>
      <c r="D7" s="425"/>
      <c r="E7" s="425"/>
      <c r="F7" s="425"/>
      <c r="G7" s="425"/>
      <c r="H7" s="425"/>
    </row>
    <row r="8" spans="1:15" s="142" customFormat="1" ht="3" customHeight="1">
      <c r="A8" s="426"/>
      <c r="B8" s="427"/>
      <c r="C8" s="427"/>
      <c r="D8" s="427"/>
      <c r="E8" s="427"/>
      <c r="F8" s="427"/>
      <c r="G8" s="427"/>
      <c r="H8" s="428"/>
      <c r="I8" s="140"/>
      <c r="J8" s="141"/>
    </row>
    <row r="9" spans="1:15" s="142" customFormat="1" ht="30" customHeight="1">
      <c r="A9" s="418" t="s">
        <v>262</v>
      </c>
      <c r="B9" s="419"/>
      <c r="C9" s="419"/>
      <c r="D9" s="419"/>
      <c r="E9" s="419"/>
      <c r="F9" s="419"/>
      <c r="G9" s="419"/>
      <c r="H9" s="419"/>
      <c r="I9" s="143"/>
      <c r="J9" s="141"/>
    </row>
    <row r="10" spans="1:15" s="142" customFormat="1" ht="15" customHeight="1">
      <c r="A10" s="420"/>
      <c r="B10" s="421"/>
      <c r="C10" s="421"/>
      <c r="D10" s="421"/>
      <c r="E10" s="421"/>
      <c r="F10" s="421"/>
      <c r="G10" s="421"/>
      <c r="H10" s="421"/>
      <c r="I10" s="140"/>
      <c r="J10" s="141"/>
    </row>
    <row r="11" spans="1:15" s="142" customFormat="1" ht="3" customHeight="1">
      <c r="A11" s="414"/>
      <c r="B11" s="415"/>
      <c r="C11" s="415"/>
      <c r="D11" s="415"/>
      <c r="E11" s="415"/>
      <c r="F11" s="415"/>
      <c r="G11" s="415"/>
      <c r="H11" s="415"/>
      <c r="I11" s="140"/>
      <c r="J11" s="141"/>
    </row>
    <row r="12" spans="1:15" s="145" customFormat="1" ht="15" customHeight="1">
      <c r="A12" s="416" t="s">
        <v>214</v>
      </c>
      <c r="B12" s="417"/>
      <c r="C12" s="417"/>
      <c r="D12" s="417"/>
      <c r="E12" s="417"/>
      <c r="F12" s="417"/>
      <c r="G12" s="417"/>
      <c r="H12" s="417"/>
      <c r="I12" s="144"/>
      <c r="J12" s="144"/>
    </row>
    <row r="13" spans="1:15" ht="30" customHeight="1">
      <c r="A13" s="412">
        <f>Program!A76</f>
        <v>0</v>
      </c>
      <c r="B13" s="413"/>
      <c r="C13" s="413"/>
      <c r="D13" s="413"/>
      <c r="E13" s="413"/>
      <c r="F13" s="413"/>
      <c r="G13" s="413"/>
      <c r="H13" s="413"/>
      <c r="I13" s="146"/>
      <c r="J13" s="146"/>
    </row>
    <row r="14" spans="1:15" ht="30" customHeight="1">
      <c r="A14" s="409" t="s">
        <v>263</v>
      </c>
      <c r="B14" s="410"/>
      <c r="C14" s="410"/>
      <c r="D14" s="410"/>
      <c r="E14" s="410"/>
      <c r="F14" s="410"/>
      <c r="G14" s="410"/>
      <c r="H14" s="411"/>
      <c r="I14" s="146"/>
      <c r="J14" s="146"/>
    </row>
    <row r="15" spans="1:15" ht="30" customHeight="1">
      <c r="A15" s="406"/>
      <c r="B15" s="407"/>
      <c r="C15" s="407"/>
      <c r="D15" s="407"/>
      <c r="E15" s="407"/>
      <c r="F15" s="407"/>
      <c r="G15" s="407"/>
      <c r="H15" s="408"/>
      <c r="I15" s="146"/>
      <c r="J15" s="146"/>
    </row>
    <row r="16" spans="1:15" ht="30" customHeight="1">
      <c r="A16" s="412">
        <f>Program!A77</f>
        <v>0</v>
      </c>
      <c r="B16" s="413"/>
      <c r="C16" s="413"/>
      <c r="D16" s="413"/>
      <c r="E16" s="413"/>
      <c r="F16" s="413"/>
      <c r="G16" s="413"/>
      <c r="H16" s="413"/>
    </row>
    <row r="17" spans="1:8" ht="30" customHeight="1">
      <c r="A17" s="409" t="s">
        <v>263</v>
      </c>
      <c r="B17" s="410"/>
      <c r="C17" s="410"/>
      <c r="D17" s="410"/>
      <c r="E17" s="410"/>
      <c r="F17" s="410"/>
      <c r="G17" s="410"/>
      <c r="H17" s="411"/>
    </row>
    <row r="18" spans="1:8" ht="30" customHeight="1">
      <c r="A18" s="406"/>
      <c r="B18" s="407"/>
      <c r="C18" s="407"/>
      <c r="D18" s="407"/>
      <c r="E18" s="407"/>
      <c r="F18" s="407"/>
      <c r="G18" s="407"/>
      <c r="H18" s="408"/>
    </row>
    <row r="19" spans="1:8" ht="30" customHeight="1">
      <c r="A19" s="412">
        <f>Program!A78</f>
        <v>0</v>
      </c>
      <c r="B19" s="413"/>
      <c r="C19" s="413"/>
      <c r="D19" s="413"/>
      <c r="E19" s="413"/>
      <c r="F19" s="413"/>
      <c r="G19" s="413"/>
      <c r="H19" s="413"/>
    </row>
    <row r="20" spans="1:8" ht="30" customHeight="1">
      <c r="A20" s="409" t="s">
        <v>263</v>
      </c>
      <c r="B20" s="410"/>
      <c r="C20" s="410"/>
      <c r="D20" s="410"/>
      <c r="E20" s="410"/>
      <c r="F20" s="410"/>
      <c r="G20" s="410"/>
      <c r="H20" s="411"/>
    </row>
    <row r="21" spans="1:8" ht="30" customHeight="1">
      <c r="A21" s="406"/>
      <c r="B21" s="407"/>
      <c r="C21" s="407"/>
      <c r="D21" s="407"/>
      <c r="E21" s="407"/>
      <c r="F21" s="407"/>
      <c r="G21" s="407"/>
      <c r="H21" s="408"/>
    </row>
    <row r="22" spans="1:8" ht="30" customHeight="1">
      <c r="A22" s="412">
        <f>Program!A79</f>
        <v>0</v>
      </c>
      <c r="B22" s="413"/>
      <c r="C22" s="413"/>
      <c r="D22" s="413"/>
      <c r="E22" s="413"/>
      <c r="F22" s="413"/>
      <c r="G22" s="413"/>
      <c r="H22" s="413"/>
    </row>
    <row r="23" spans="1:8" ht="30" customHeight="1">
      <c r="A23" s="409" t="s">
        <v>263</v>
      </c>
      <c r="B23" s="410"/>
      <c r="C23" s="410"/>
      <c r="D23" s="410"/>
      <c r="E23" s="410"/>
      <c r="F23" s="410"/>
      <c r="G23" s="410"/>
      <c r="H23" s="411"/>
    </row>
    <row r="24" spans="1:8" ht="30" customHeight="1">
      <c r="A24" s="406"/>
      <c r="B24" s="407"/>
      <c r="C24" s="407"/>
      <c r="D24" s="407"/>
      <c r="E24" s="407"/>
      <c r="F24" s="407"/>
      <c r="G24" s="407"/>
      <c r="H24" s="408"/>
    </row>
    <row r="25" spans="1:8" ht="30" customHeight="1">
      <c r="A25" s="412">
        <f>Program!A80</f>
        <v>0</v>
      </c>
      <c r="B25" s="413"/>
      <c r="C25" s="413"/>
      <c r="D25" s="413"/>
      <c r="E25" s="413"/>
      <c r="F25" s="413"/>
      <c r="G25" s="413"/>
      <c r="H25" s="413"/>
    </row>
    <row r="26" spans="1:8" ht="30" customHeight="1">
      <c r="A26" s="409" t="s">
        <v>263</v>
      </c>
      <c r="B26" s="410"/>
      <c r="C26" s="410"/>
      <c r="D26" s="410"/>
      <c r="E26" s="410"/>
      <c r="F26" s="410"/>
      <c r="G26" s="410"/>
      <c r="H26" s="411"/>
    </row>
    <row r="27" spans="1:8" ht="30" customHeight="1">
      <c r="A27" s="406"/>
      <c r="B27" s="407"/>
      <c r="C27" s="407"/>
      <c r="D27" s="407"/>
      <c r="E27" s="407"/>
      <c r="F27" s="407"/>
      <c r="G27" s="407"/>
      <c r="H27" s="408"/>
    </row>
    <row r="28" spans="1:8" ht="30" customHeight="1">
      <c r="A28" s="412">
        <f>Program!A81</f>
        <v>0</v>
      </c>
      <c r="B28" s="413"/>
      <c r="C28" s="413"/>
      <c r="D28" s="413"/>
      <c r="E28" s="413"/>
      <c r="F28" s="413"/>
      <c r="G28" s="413"/>
      <c r="H28" s="413"/>
    </row>
    <row r="29" spans="1:8" ht="30" customHeight="1">
      <c r="A29" s="409" t="s">
        <v>263</v>
      </c>
      <c r="B29" s="410"/>
      <c r="C29" s="410"/>
      <c r="D29" s="410"/>
      <c r="E29" s="410"/>
      <c r="F29" s="410"/>
      <c r="G29" s="410"/>
      <c r="H29" s="411"/>
    </row>
    <row r="30" spans="1:8" ht="30" customHeight="1">
      <c r="A30" s="406"/>
      <c r="B30" s="407"/>
      <c r="C30" s="407"/>
      <c r="D30" s="407"/>
      <c r="E30" s="407"/>
      <c r="F30" s="407"/>
      <c r="G30" s="407"/>
      <c r="H30" s="408"/>
    </row>
    <row r="31" spans="1:8" ht="30" customHeight="1">
      <c r="A31" s="412">
        <f>Program!A82</f>
        <v>0</v>
      </c>
      <c r="B31" s="413"/>
      <c r="C31" s="413"/>
      <c r="D31" s="413"/>
      <c r="E31" s="413"/>
      <c r="F31" s="413"/>
      <c r="G31" s="413"/>
      <c r="H31" s="413"/>
    </row>
    <row r="32" spans="1:8" ht="30" customHeight="1">
      <c r="A32" s="409" t="s">
        <v>263</v>
      </c>
      <c r="B32" s="410"/>
      <c r="C32" s="410"/>
      <c r="D32" s="410"/>
      <c r="E32" s="410"/>
      <c r="F32" s="410"/>
      <c r="G32" s="410"/>
      <c r="H32" s="411"/>
    </row>
    <row r="33" spans="1:8" ht="30" customHeight="1">
      <c r="A33" s="406"/>
      <c r="B33" s="407"/>
      <c r="C33" s="407"/>
      <c r="D33" s="407"/>
      <c r="E33" s="407"/>
      <c r="F33" s="407"/>
      <c r="G33" s="407"/>
      <c r="H33" s="408"/>
    </row>
    <row r="34" spans="1:8" ht="30" customHeight="1">
      <c r="A34" s="412">
        <f>Program!A83</f>
        <v>0</v>
      </c>
      <c r="B34" s="413"/>
      <c r="C34" s="413"/>
      <c r="D34" s="413"/>
      <c r="E34" s="413"/>
      <c r="F34" s="413"/>
      <c r="G34" s="413"/>
      <c r="H34" s="413"/>
    </row>
    <row r="35" spans="1:8" ht="30" customHeight="1">
      <c r="A35" s="409" t="s">
        <v>263</v>
      </c>
      <c r="B35" s="410"/>
      <c r="C35" s="410"/>
      <c r="D35" s="410"/>
      <c r="E35" s="410"/>
      <c r="F35" s="410"/>
      <c r="G35" s="410"/>
      <c r="H35" s="411"/>
    </row>
    <row r="36" spans="1:8" ht="30" customHeight="1">
      <c r="A36" s="406"/>
      <c r="B36" s="407"/>
      <c r="C36" s="407"/>
      <c r="D36" s="407"/>
      <c r="E36" s="407"/>
      <c r="F36" s="407"/>
      <c r="G36" s="407"/>
      <c r="H36" s="408"/>
    </row>
    <row r="37" spans="1:8" ht="30" customHeight="1">
      <c r="A37" s="412">
        <f>Program!A84</f>
        <v>0</v>
      </c>
      <c r="B37" s="413"/>
      <c r="C37" s="413"/>
      <c r="D37" s="413"/>
      <c r="E37" s="413"/>
      <c r="F37" s="413"/>
      <c r="G37" s="413"/>
      <c r="H37" s="413"/>
    </row>
    <row r="38" spans="1:8" ht="30" customHeight="1">
      <c r="A38" s="409" t="s">
        <v>263</v>
      </c>
      <c r="B38" s="410"/>
      <c r="C38" s="410"/>
      <c r="D38" s="410"/>
      <c r="E38" s="410"/>
      <c r="F38" s="410"/>
      <c r="G38" s="410"/>
      <c r="H38" s="411"/>
    </row>
    <row r="39" spans="1:8" ht="30" customHeight="1">
      <c r="A39" s="406"/>
      <c r="B39" s="407"/>
      <c r="C39" s="407"/>
      <c r="D39" s="407"/>
      <c r="E39" s="407"/>
      <c r="F39" s="407"/>
      <c r="G39" s="407"/>
      <c r="H39" s="408"/>
    </row>
    <row r="40" spans="1:8" ht="30" customHeight="1">
      <c r="A40" s="412">
        <f>Program!A85</f>
        <v>0</v>
      </c>
      <c r="B40" s="413"/>
      <c r="C40" s="413"/>
      <c r="D40" s="413"/>
      <c r="E40" s="413"/>
      <c r="F40" s="413"/>
      <c r="G40" s="413"/>
      <c r="H40" s="413"/>
    </row>
    <row r="41" spans="1:8" ht="30" customHeight="1">
      <c r="A41" s="409" t="s">
        <v>263</v>
      </c>
      <c r="B41" s="410"/>
      <c r="C41" s="410"/>
      <c r="D41" s="410"/>
      <c r="E41" s="410"/>
      <c r="F41" s="410"/>
      <c r="G41" s="410"/>
      <c r="H41" s="411"/>
    </row>
    <row r="42" spans="1:8" ht="30" customHeight="1">
      <c r="A42" s="406"/>
      <c r="B42" s="407"/>
      <c r="C42" s="407"/>
      <c r="D42" s="407"/>
      <c r="E42" s="407"/>
      <c r="F42" s="407"/>
      <c r="G42" s="407"/>
      <c r="H42" s="408"/>
    </row>
    <row r="43" spans="1:8" ht="30" customHeight="1">
      <c r="A43" s="412">
        <f>Program!A86</f>
        <v>0</v>
      </c>
      <c r="B43" s="413"/>
      <c r="C43" s="413"/>
      <c r="D43" s="413"/>
      <c r="E43" s="413"/>
      <c r="F43" s="413"/>
      <c r="G43" s="413"/>
      <c r="H43" s="413"/>
    </row>
    <row r="44" spans="1:8" ht="30" customHeight="1">
      <c r="A44" s="409" t="s">
        <v>263</v>
      </c>
      <c r="B44" s="410"/>
      <c r="C44" s="410"/>
      <c r="D44" s="410"/>
      <c r="E44" s="410"/>
      <c r="F44" s="410"/>
      <c r="G44" s="410"/>
      <c r="H44" s="411"/>
    </row>
    <row r="45" spans="1:8" ht="30" customHeight="1">
      <c r="A45" s="406"/>
      <c r="B45" s="407"/>
      <c r="C45" s="407"/>
      <c r="D45" s="407"/>
      <c r="E45" s="407"/>
      <c r="F45" s="407"/>
      <c r="G45" s="407"/>
      <c r="H45" s="408"/>
    </row>
    <row r="46" spans="1:8" ht="30" customHeight="1">
      <c r="A46" s="412">
        <f>Program!A87</f>
        <v>0</v>
      </c>
      <c r="B46" s="413"/>
      <c r="C46" s="413"/>
      <c r="D46" s="413"/>
      <c r="E46" s="413"/>
      <c r="F46" s="413"/>
      <c r="G46" s="413"/>
      <c r="H46" s="413"/>
    </row>
    <row r="47" spans="1:8" ht="30" customHeight="1">
      <c r="A47" s="409" t="s">
        <v>263</v>
      </c>
      <c r="B47" s="410"/>
      <c r="C47" s="410"/>
      <c r="D47" s="410"/>
      <c r="E47" s="410"/>
      <c r="F47" s="410"/>
      <c r="G47" s="410"/>
      <c r="H47" s="411"/>
    </row>
    <row r="48" spans="1:8" ht="30" customHeight="1">
      <c r="A48" s="406"/>
      <c r="B48" s="407"/>
      <c r="C48" s="407"/>
      <c r="D48" s="407"/>
      <c r="E48" s="407"/>
      <c r="F48" s="407"/>
      <c r="G48" s="407"/>
      <c r="H48" s="408"/>
    </row>
    <row r="49" spans="1:8" ht="30" customHeight="1">
      <c r="A49" s="412">
        <f>Program!A88</f>
        <v>0</v>
      </c>
      <c r="B49" s="413"/>
      <c r="C49" s="413"/>
      <c r="D49" s="413"/>
      <c r="E49" s="413"/>
      <c r="F49" s="413"/>
      <c r="G49" s="413"/>
      <c r="H49" s="413"/>
    </row>
    <row r="50" spans="1:8" ht="30" customHeight="1">
      <c r="A50" s="409" t="s">
        <v>263</v>
      </c>
      <c r="B50" s="410"/>
      <c r="C50" s="410"/>
      <c r="D50" s="410"/>
      <c r="E50" s="410"/>
      <c r="F50" s="410"/>
      <c r="G50" s="410"/>
      <c r="H50" s="411"/>
    </row>
    <row r="51" spans="1:8" ht="30" customHeight="1">
      <c r="A51" s="406"/>
      <c r="B51" s="407"/>
      <c r="C51" s="407"/>
      <c r="D51" s="407"/>
      <c r="E51" s="407"/>
      <c r="F51" s="407"/>
      <c r="G51" s="407"/>
      <c r="H51" s="408"/>
    </row>
    <row r="52" spans="1:8" ht="30" customHeight="1">
      <c r="A52" s="412">
        <f>Program!A89</f>
        <v>0</v>
      </c>
      <c r="B52" s="413"/>
      <c r="C52" s="413"/>
      <c r="D52" s="413"/>
      <c r="E52" s="413"/>
      <c r="F52" s="413"/>
      <c r="G52" s="413"/>
      <c r="H52" s="413"/>
    </row>
    <row r="53" spans="1:8" ht="30" customHeight="1">
      <c r="A53" s="409" t="s">
        <v>263</v>
      </c>
      <c r="B53" s="410"/>
      <c r="C53" s="410"/>
      <c r="D53" s="410"/>
      <c r="E53" s="410"/>
      <c r="F53" s="410"/>
      <c r="G53" s="410"/>
      <c r="H53" s="411"/>
    </row>
    <row r="54" spans="1:8" ht="30" customHeight="1">
      <c r="A54" s="406"/>
      <c r="B54" s="407"/>
      <c r="C54" s="407"/>
      <c r="D54" s="407"/>
      <c r="E54" s="407"/>
      <c r="F54" s="407"/>
      <c r="G54" s="407"/>
      <c r="H54" s="408"/>
    </row>
    <row r="55" spans="1:8" ht="30" customHeight="1">
      <c r="A55" s="412">
        <f>Program!A90</f>
        <v>0</v>
      </c>
      <c r="B55" s="413"/>
      <c r="C55" s="413"/>
      <c r="D55" s="413"/>
      <c r="E55" s="413"/>
      <c r="F55" s="413"/>
      <c r="G55" s="413"/>
      <c r="H55" s="413"/>
    </row>
    <row r="56" spans="1:8" ht="30" customHeight="1">
      <c r="A56" s="409" t="s">
        <v>263</v>
      </c>
      <c r="B56" s="410"/>
      <c r="C56" s="410"/>
      <c r="D56" s="410"/>
      <c r="E56" s="410"/>
      <c r="F56" s="410"/>
      <c r="G56" s="410"/>
      <c r="H56" s="411"/>
    </row>
    <row r="57" spans="1:8" ht="30" customHeight="1">
      <c r="A57" s="406"/>
      <c r="B57" s="407"/>
      <c r="C57" s="407"/>
      <c r="D57" s="407"/>
      <c r="E57" s="407"/>
      <c r="F57" s="407"/>
      <c r="G57" s="407"/>
      <c r="H57" s="408"/>
    </row>
    <row r="58" spans="1:8" ht="30" customHeight="1">
      <c r="A58" s="412">
        <f>Program!A91</f>
        <v>0</v>
      </c>
      <c r="B58" s="413"/>
      <c r="C58" s="413"/>
      <c r="D58" s="413"/>
      <c r="E58" s="413"/>
      <c r="F58" s="413"/>
      <c r="G58" s="413"/>
      <c r="H58" s="413"/>
    </row>
    <row r="59" spans="1:8" ht="30" customHeight="1">
      <c r="A59" s="409" t="s">
        <v>263</v>
      </c>
      <c r="B59" s="410"/>
      <c r="C59" s="410"/>
      <c r="D59" s="410"/>
      <c r="E59" s="410"/>
      <c r="F59" s="410"/>
      <c r="G59" s="410"/>
      <c r="H59" s="411"/>
    </row>
    <row r="60" spans="1:8" ht="30" customHeight="1">
      <c r="A60" s="406"/>
      <c r="B60" s="407"/>
      <c r="C60" s="407"/>
      <c r="D60" s="407"/>
      <c r="E60" s="407"/>
      <c r="F60" s="407"/>
      <c r="G60" s="407"/>
      <c r="H60" s="408"/>
    </row>
    <row r="61" spans="1:8" ht="30" customHeight="1">
      <c r="A61" s="412">
        <f>Program!A92</f>
        <v>0</v>
      </c>
      <c r="B61" s="413"/>
      <c r="C61" s="413"/>
      <c r="D61" s="413"/>
      <c r="E61" s="413"/>
      <c r="F61" s="413"/>
      <c r="G61" s="413"/>
      <c r="H61" s="413"/>
    </row>
    <row r="62" spans="1:8" ht="30" customHeight="1">
      <c r="A62" s="409" t="s">
        <v>263</v>
      </c>
      <c r="B62" s="410"/>
      <c r="C62" s="410"/>
      <c r="D62" s="410"/>
      <c r="E62" s="410"/>
      <c r="F62" s="410"/>
      <c r="G62" s="410"/>
      <c r="H62" s="411"/>
    </row>
    <row r="63" spans="1:8" ht="30" customHeight="1">
      <c r="A63" s="406"/>
      <c r="B63" s="407"/>
      <c r="C63" s="407"/>
      <c r="D63" s="407"/>
      <c r="E63" s="407"/>
      <c r="F63" s="407"/>
      <c r="G63" s="407"/>
      <c r="H63" s="408"/>
    </row>
    <row r="64" spans="1:8" ht="30" customHeight="1">
      <c r="A64" s="412">
        <f>Program!A93</f>
        <v>0</v>
      </c>
      <c r="B64" s="413"/>
      <c r="C64" s="413"/>
      <c r="D64" s="413"/>
      <c r="E64" s="413"/>
      <c r="F64" s="413"/>
      <c r="G64" s="413"/>
      <c r="H64" s="413"/>
    </row>
    <row r="65" spans="1:8" ht="30" customHeight="1">
      <c r="A65" s="409" t="s">
        <v>263</v>
      </c>
      <c r="B65" s="410"/>
      <c r="C65" s="410"/>
      <c r="D65" s="410"/>
      <c r="E65" s="410"/>
      <c r="F65" s="410"/>
      <c r="G65" s="410"/>
      <c r="H65" s="411"/>
    </row>
    <row r="66" spans="1:8" ht="30" customHeight="1">
      <c r="A66" s="406"/>
      <c r="B66" s="407"/>
      <c r="C66" s="407"/>
      <c r="D66" s="407"/>
      <c r="E66" s="407"/>
      <c r="F66" s="407"/>
      <c r="G66" s="407"/>
      <c r="H66" s="408"/>
    </row>
    <row r="67" spans="1:8" ht="30" customHeight="1">
      <c r="A67" s="412">
        <f>Program!A94</f>
        <v>0</v>
      </c>
      <c r="B67" s="413"/>
      <c r="C67" s="413"/>
      <c r="D67" s="413"/>
      <c r="E67" s="413"/>
      <c r="F67" s="413"/>
      <c r="G67" s="413"/>
      <c r="H67" s="413"/>
    </row>
    <row r="68" spans="1:8" ht="30" customHeight="1">
      <c r="A68" s="409" t="s">
        <v>263</v>
      </c>
      <c r="B68" s="410"/>
      <c r="C68" s="410"/>
      <c r="D68" s="410"/>
      <c r="E68" s="410"/>
      <c r="F68" s="410"/>
      <c r="G68" s="410"/>
      <c r="H68" s="411"/>
    </row>
    <row r="69" spans="1:8" ht="30" customHeight="1">
      <c r="A69" s="406"/>
      <c r="B69" s="407"/>
      <c r="C69" s="407"/>
      <c r="D69" s="407"/>
      <c r="E69" s="407"/>
      <c r="F69" s="407"/>
      <c r="G69" s="407"/>
      <c r="H69" s="408"/>
    </row>
  </sheetData>
  <sheetProtection algorithmName="SHA-512" hashValue="xjAAjeO1sGFCWUpPHle8T0wt2tKsMGHZqOarL9o2/UOQ44S7P6249rFJ9oreQqm51nw1tawG34ZVwJuRFM+hCA==" saltValue="OkoHM2Oq/FMFzIa3MglTpw==" spinCount="100000" sheet="1" objects="1" scenarios="1" formatRows="0"/>
  <dataConsolidate/>
  <mergeCells count="70">
    <mergeCell ref="A1:H1"/>
    <mergeCell ref="A2:E2"/>
    <mergeCell ref="F2:H2"/>
    <mergeCell ref="A3:H3"/>
    <mergeCell ref="A4:H4"/>
    <mergeCell ref="A9:H9"/>
    <mergeCell ref="A10:H10"/>
    <mergeCell ref="A5:H5"/>
    <mergeCell ref="A6:H6"/>
    <mergeCell ref="A7:H7"/>
    <mergeCell ref="A8:H8"/>
    <mergeCell ref="A11:H11"/>
    <mergeCell ref="A12:H12"/>
    <mergeCell ref="A13:H13"/>
    <mergeCell ref="A20:H20"/>
    <mergeCell ref="A21:H21"/>
    <mergeCell ref="A16:H16"/>
    <mergeCell ref="A14:H14"/>
    <mergeCell ref="A15:H15"/>
    <mergeCell ref="A17:H17"/>
    <mergeCell ref="A18:H18"/>
    <mergeCell ref="A54:H54"/>
    <mergeCell ref="A48:H48"/>
    <mergeCell ref="A38:H38"/>
    <mergeCell ref="A19:H19"/>
    <mergeCell ref="A22:H22"/>
    <mergeCell ref="A23:H23"/>
    <mergeCell ref="A25:H25"/>
    <mergeCell ref="A24:H24"/>
    <mergeCell ref="A26:H26"/>
    <mergeCell ref="A27:H27"/>
    <mergeCell ref="A29:H29"/>
    <mergeCell ref="A30:H30"/>
    <mergeCell ref="A32:H32"/>
    <mergeCell ref="A41:H41"/>
    <mergeCell ref="A28:H28"/>
    <mergeCell ref="A31:H31"/>
    <mergeCell ref="A34:H34"/>
    <mergeCell ref="A37:H37"/>
    <mergeCell ref="A40:H40"/>
    <mergeCell ref="A33:H33"/>
    <mergeCell ref="A35:H35"/>
    <mergeCell ref="A36:H36"/>
    <mergeCell ref="A39:H39"/>
    <mergeCell ref="A42:H42"/>
    <mergeCell ref="A44:H44"/>
    <mergeCell ref="A45:H45"/>
    <mergeCell ref="A47:H47"/>
    <mergeCell ref="A68:H68"/>
    <mergeCell ref="A61:H61"/>
    <mergeCell ref="A64:H64"/>
    <mergeCell ref="A43:H43"/>
    <mergeCell ref="A46:H46"/>
    <mergeCell ref="A49:H49"/>
    <mergeCell ref="A52:H52"/>
    <mergeCell ref="A55:H55"/>
    <mergeCell ref="A58:H58"/>
    <mergeCell ref="A50:H50"/>
    <mergeCell ref="A51:H51"/>
    <mergeCell ref="A53:H53"/>
    <mergeCell ref="A69:H69"/>
    <mergeCell ref="A56:H56"/>
    <mergeCell ref="A57:H57"/>
    <mergeCell ref="A59:H59"/>
    <mergeCell ref="A60:H60"/>
    <mergeCell ref="A62:H62"/>
    <mergeCell ref="A63:H63"/>
    <mergeCell ref="A67:H67"/>
    <mergeCell ref="A65:H65"/>
    <mergeCell ref="A66:H66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P93"/>
  <sheetViews>
    <sheetView tabSelected="1" topLeftCell="A49" workbookViewId="0">
      <selection activeCell="O32" sqref="O32"/>
    </sheetView>
  </sheetViews>
  <sheetFormatPr defaultRowHeight="15.75"/>
  <cols>
    <col min="1" max="1" width="43.7109375" style="191" customWidth="1"/>
    <col min="2" max="8" width="9.28515625" style="147" customWidth="1"/>
    <col min="9" max="9" width="9.28515625" style="192" customWidth="1"/>
    <col min="10" max="10" width="0.5703125" style="147" customWidth="1"/>
    <col min="11" max="12" width="9.140625" style="147"/>
    <col min="13" max="13" width="9.140625" style="147" customWidth="1"/>
    <col min="14" max="16384" width="9.140625" style="147"/>
  </cols>
  <sheetData>
    <row r="1" spans="1:10" ht="3" customHeight="1" thickBot="1">
      <c r="A1" s="482"/>
      <c r="B1" s="483"/>
      <c r="C1" s="483"/>
      <c r="D1" s="483"/>
      <c r="E1" s="483"/>
      <c r="F1" s="483"/>
      <c r="G1" s="483"/>
      <c r="H1" s="483"/>
      <c r="I1" s="483"/>
      <c r="J1" s="483"/>
    </row>
    <row r="2" spans="1:10" ht="35.1" customHeight="1" thickBot="1">
      <c r="A2" s="278" t="s">
        <v>194</v>
      </c>
      <c r="B2" s="496" t="s">
        <v>192</v>
      </c>
      <c r="C2" s="497"/>
      <c r="D2" s="498"/>
      <c r="E2" s="499" t="s">
        <v>352</v>
      </c>
      <c r="F2" s="498"/>
      <c r="G2" s="498"/>
      <c r="H2" s="504" t="s">
        <v>351</v>
      </c>
      <c r="I2" s="504"/>
      <c r="J2" s="505"/>
    </row>
    <row r="3" spans="1:10" ht="27" customHeight="1">
      <c r="A3" s="492" t="s">
        <v>258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ht="3" customHeight="1">
      <c r="A4" s="484"/>
      <c r="B4" s="485"/>
      <c r="C4" s="486"/>
      <c r="D4" s="486"/>
      <c r="E4" s="486"/>
      <c r="F4" s="486"/>
      <c r="G4" s="486"/>
      <c r="H4" s="486"/>
      <c r="I4" s="486"/>
      <c r="J4" s="486"/>
    </row>
    <row r="5" spans="1:10" ht="29.25" customHeight="1">
      <c r="A5" s="289" t="s">
        <v>364</v>
      </c>
      <c r="B5" s="462"/>
      <c r="C5" s="463"/>
      <c r="D5" s="463"/>
      <c r="E5" s="463"/>
      <c r="F5" s="463"/>
      <c r="G5" s="463"/>
      <c r="H5" s="463"/>
      <c r="I5" s="464" t="str">
        <f>IF(listy!C2=0,"BŁĄD","OK")</f>
        <v>BŁĄD</v>
      </c>
      <c r="J5" s="148"/>
    </row>
    <row r="6" spans="1:10" ht="15" customHeight="1">
      <c r="A6" s="489" t="s">
        <v>239</v>
      </c>
      <c r="B6" s="494" t="s">
        <v>138</v>
      </c>
      <c r="C6" s="494"/>
      <c r="D6" s="495"/>
      <c r="E6" s="476"/>
      <c r="F6" s="476"/>
      <c r="G6" s="476"/>
      <c r="H6" s="476"/>
      <c r="I6" s="341"/>
      <c r="J6" s="148"/>
    </row>
    <row r="7" spans="1:10" ht="15">
      <c r="A7" s="490"/>
      <c r="B7" s="441" t="s">
        <v>75</v>
      </c>
      <c r="C7" s="441"/>
      <c r="D7" s="441"/>
      <c r="E7" s="477"/>
      <c r="F7" s="477"/>
      <c r="G7" s="477"/>
      <c r="H7" s="477"/>
      <c r="I7" s="341"/>
      <c r="J7" s="148"/>
    </row>
    <row r="8" spans="1:10" ht="15">
      <c r="A8" s="490"/>
      <c r="B8" s="441" t="s">
        <v>76</v>
      </c>
      <c r="C8" s="441"/>
      <c r="D8" s="441"/>
      <c r="E8" s="477"/>
      <c r="F8" s="477"/>
      <c r="G8" s="477"/>
      <c r="H8" s="477"/>
      <c r="I8" s="341"/>
      <c r="J8" s="148"/>
    </row>
    <row r="9" spans="1:10" ht="15">
      <c r="A9" s="490"/>
      <c r="B9" s="445" t="s">
        <v>44</v>
      </c>
      <c r="C9" s="445"/>
      <c r="D9" s="445"/>
      <c r="E9" s="477"/>
      <c r="F9" s="477"/>
      <c r="G9" s="477"/>
      <c r="H9" s="477"/>
      <c r="I9" s="341"/>
      <c r="J9" s="148"/>
    </row>
    <row r="10" spans="1:10" ht="15">
      <c r="A10" s="490"/>
      <c r="B10" s="445" t="s">
        <v>45</v>
      </c>
      <c r="C10" s="445"/>
      <c r="D10" s="445"/>
      <c r="E10" s="477"/>
      <c r="F10" s="477"/>
      <c r="G10" s="477"/>
      <c r="H10" s="477"/>
      <c r="I10" s="341"/>
      <c r="J10" s="148"/>
    </row>
    <row r="11" spans="1:10" ht="15">
      <c r="A11" s="490"/>
      <c r="B11" s="445" t="s">
        <v>46</v>
      </c>
      <c r="C11" s="445"/>
      <c r="D11" s="445"/>
      <c r="E11" s="477"/>
      <c r="F11" s="477"/>
      <c r="G11" s="477"/>
      <c r="H11" s="477"/>
      <c r="I11" s="341"/>
      <c r="J11" s="148"/>
    </row>
    <row r="12" spans="1:10" ht="15">
      <c r="A12" s="490"/>
      <c r="B12" s="441" t="s">
        <v>47</v>
      </c>
      <c r="C12" s="441"/>
      <c r="D12" s="441"/>
      <c r="E12" s="477"/>
      <c r="F12" s="477"/>
      <c r="G12" s="477"/>
      <c r="H12" s="477"/>
      <c r="I12" s="341"/>
      <c r="J12" s="148"/>
    </row>
    <row r="13" spans="1:10" ht="15">
      <c r="A13" s="490"/>
      <c r="B13" s="441" t="s">
        <v>50</v>
      </c>
      <c r="C13" s="441"/>
      <c r="D13" s="441"/>
      <c r="E13" s="477"/>
      <c r="F13" s="477"/>
      <c r="G13" s="477"/>
      <c r="H13" s="477"/>
      <c r="I13" s="341"/>
      <c r="J13" s="148"/>
    </row>
    <row r="14" spans="1:10" ht="30" customHeight="1">
      <c r="A14" s="490"/>
      <c r="B14" s="491" t="s">
        <v>48</v>
      </c>
      <c r="C14" s="491"/>
      <c r="D14" s="491"/>
      <c r="E14" s="477"/>
      <c r="F14" s="477"/>
      <c r="G14" s="477"/>
      <c r="H14" s="477"/>
      <c r="I14" s="341"/>
      <c r="J14" s="148"/>
    </row>
    <row r="15" spans="1:10" ht="15" customHeight="1">
      <c r="A15" s="490"/>
      <c r="B15" s="441" t="s">
        <v>46</v>
      </c>
      <c r="C15" s="441"/>
      <c r="D15" s="441"/>
      <c r="E15" s="477"/>
      <c r="F15" s="477"/>
      <c r="G15" s="477"/>
      <c r="H15" s="477"/>
      <c r="I15" s="341"/>
      <c r="J15" s="148"/>
    </row>
    <row r="16" spans="1:10" ht="15">
      <c r="A16" s="490"/>
      <c r="B16" s="441" t="s">
        <v>47</v>
      </c>
      <c r="C16" s="441"/>
      <c r="D16" s="441"/>
      <c r="E16" s="477"/>
      <c r="F16" s="477"/>
      <c r="G16" s="477"/>
      <c r="H16" s="477"/>
      <c r="I16" s="341"/>
      <c r="J16" s="148"/>
    </row>
    <row r="17" spans="1:15">
      <c r="A17" s="490"/>
      <c r="B17" s="440" t="s">
        <v>50</v>
      </c>
      <c r="C17" s="440"/>
      <c r="D17" s="441"/>
      <c r="E17" s="477"/>
      <c r="F17" s="477"/>
      <c r="G17" s="477"/>
      <c r="H17" s="477"/>
      <c r="I17" s="465"/>
      <c r="J17" s="149"/>
      <c r="K17" s="150"/>
    </row>
    <row r="18" spans="1:15" ht="32.25" customHeight="1">
      <c r="A18" s="500" t="s">
        <v>240</v>
      </c>
      <c r="B18" s="454"/>
      <c r="C18" s="455"/>
      <c r="D18" s="9"/>
      <c r="E18" s="9"/>
      <c r="F18" s="9"/>
      <c r="G18" s="9"/>
      <c r="H18" s="9"/>
      <c r="I18" s="471" t="str">
        <f>IF(B19="Wybrane lata spełniają kryteria Programu.","OK","BŁĄD")</f>
        <v>BŁĄD</v>
      </c>
      <c r="J18" s="148"/>
    </row>
    <row r="19" spans="1:15" ht="22.5" customHeight="1">
      <c r="A19" s="501"/>
      <c r="B19" s="458" t="str">
        <f>IF(listy!I75&gt;=3,"Wybrane lata spełniają kryteria Programu.","Program lokalny powinien obejmować minimum 3 kolejne lata.")</f>
        <v>Program lokalny powinien obejmować minimum 3 kolejne lata.</v>
      </c>
      <c r="C19" s="459"/>
      <c r="D19" s="460"/>
      <c r="E19" s="460"/>
      <c r="F19" s="460"/>
      <c r="G19" s="460"/>
      <c r="H19" s="461"/>
      <c r="I19" s="487"/>
      <c r="J19" s="151"/>
      <c r="K19" s="152"/>
    </row>
    <row r="20" spans="1:15" ht="36" customHeight="1">
      <c r="A20" s="153" t="s">
        <v>241</v>
      </c>
      <c r="B20" s="456"/>
      <c r="C20" s="457"/>
      <c r="D20" s="457"/>
      <c r="E20" s="457"/>
      <c r="F20" s="457"/>
      <c r="G20" s="457"/>
      <c r="H20" s="457"/>
      <c r="I20" s="154" t="str">
        <f>IF(B20&gt;"","OK","BŁĄD")</f>
        <v>BŁĄD</v>
      </c>
      <c r="J20" s="148"/>
    </row>
    <row r="21" spans="1:15" ht="18" customHeight="1">
      <c r="A21" s="155" t="s">
        <v>141</v>
      </c>
      <c r="B21" s="474" t="str">
        <f>IF(listy!E2=TRUE,"Przejdź do arkusza Partnerzy.","Identyfikuj lidera, okres obowiązywania i nazwę Programu")</f>
        <v>Identyfikuj lidera, okres obowiązywania i nazwę Programu</v>
      </c>
      <c r="C21" s="488"/>
      <c r="D21" s="488"/>
      <c r="E21" s="488"/>
      <c r="F21" s="488"/>
      <c r="G21" s="488"/>
      <c r="H21" s="488"/>
      <c r="I21" s="154" t="str">
        <f>IF(listy!C4=1,"OK","BŁĄD")</f>
        <v>BŁĄD</v>
      </c>
      <c r="J21" s="148"/>
    </row>
    <row r="22" spans="1:15" ht="3" customHeight="1">
      <c r="A22" s="178"/>
      <c r="B22" s="506"/>
      <c r="C22" s="507"/>
      <c r="D22" s="507"/>
      <c r="E22" s="507"/>
      <c r="F22" s="507"/>
      <c r="G22" s="507"/>
      <c r="H22" s="508"/>
      <c r="I22" s="271"/>
      <c r="J22" s="148"/>
    </row>
    <row r="23" spans="1:15" ht="18" customHeight="1">
      <c r="A23" s="509" t="s">
        <v>242</v>
      </c>
      <c r="B23" s="469" t="str">
        <f>IF(I21="OK","Wybierz właściwe cele Programu.","")</f>
        <v/>
      </c>
      <c r="C23" s="512"/>
      <c r="D23" s="512"/>
      <c r="E23" s="512"/>
      <c r="F23" s="512"/>
      <c r="G23" s="512"/>
      <c r="H23" s="513"/>
      <c r="I23" s="514" t="str">
        <f>IF(B28="wybrane cele spełniają kryteria Programu.","OK","BŁĄD")</f>
        <v>BŁĄD</v>
      </c>
      <c r="J23" s="148"/>
    </row>
    <row r="24" spans="1:15" ht="30" customHeight="1">
      <c r="A24" s="510"/>
      <c r="B24" s="478"/>
      <c r="C24" s="479"/>
      <c r="D24" s="479"/>
      <c r="E24" s="479"/>
      <c r="F24" s="479"/>
      <c r="G24" s="479"/>
      <c r="H24" s="479"/>
      <c r="I24" s="515"/>
      <c r="J24" s="156"/>
      <c r="K24" s="157"/>
      <c r="L24" s="158"/>
      <c r="M24" s="159"/>
      <c r="N24" s="159"/>
      <c r="O24" s="159"/>
    </row>
    <row r="25" spans="1:15" ht="30" customHeight="1">
      <c r="A25" s="510"/>
      <c r="B25" s="478"/>
      <c r="C25" s="479"/>
      <c r="D25" s="479"/>
      <c r="E25" s="479"/>
      <c r="F25" s="479"/>
      <c r="G25" s="479"/>
      <c r="H25" s="479"/>
      <c r="I25" s="515"/>
      <c r="J25" s="160"/>
      <c r="K25" s="157"/>
      <c r="L25" s="157"/>
      <c r="M25" s="159"/>
    </row>
    <row r="26" spans="1:15" ht="30" customHeight="1">
      <c r="A26" s="510"/>
      <c r="B26" s="478"/>
      <c r="C26" s="479"/>
      <c r="D26" s="479"/>
      <c r="E26" s="479"/>
      <c r="F26" s="479"/>
      <c r="G26" s="479"/>
      <c r="H26" s="479"/>
      <c r="I26" s="515"/>
      <c r="J26" s="160"/>
      <c r="K26" s="157"/>
      <c r="L26" s="157"/>
      <c r="M26" s="159"/>
    </row>
    <row r="27" spans="1:15" ht="30" customHeight="1">
      <c r="A27" s="510"/>
      <c r="B27" s="478"/>
      <c r="C27" s="479"/>
      <c r="D27" s="479"/>
      <c r="E27" s="479"/>
      <c r="F27" s="479"/>
      <c r="G27" s="479"/>
      <c r="H27" s="479"/>
      <c r="I27" s="515"/>
      <c r="J27" s="160"/>
      <c r="K27" s="157"/>
      <c r="L27" s="157"/>
      <c r="M27" s="159"/>
    </row>
    <row r="28" spans="1:15" ht="30" customHeight="1">
      <c r="A28" s="510"/>
      <c r="B28" s="469" t="str">
        <f>IF(listy!C83=3,"Wybrane cele spełniają kryteria Programu.","Program lokalny powinien obejmować cele określone dla EDUKACJi, MIESZKALNICTWA i PRACY.")</f>
        <v>Program lokalny powinien obejmować cele określone dla EDUKACJi, MIESZKALNICTWA i PRACY.</v>
      </c>
      <c r="C28" s="562"/>
      <c r="D28" s="562"/>
      <c r="E28" s="562"/>
      <c r="F28" s="562"/>
      <c r="G28" s="562"/>
      <c r="H28" s="563"/>
      <c r="I28" s="515"/>
      <c r="J28" s="160"/>
      <c r="K28" s="157"/>
      <c r="L28" s="157"/>
      <c r="M28" s="159"/>
    </row>
    <row r="29" spans="1:15" ht="3" customHeight="1">
      <c r="A29" s="510"/>
      <c r="B29" s="564"/>
      <c r="C29" s="565"/>
      <c r="D29" s="565"/>
      <c r="E29" s="565"/>
      <c r="F29" s="565"/>
      <c r="G29" s="565"/>
      <c r="H29" s="566"/>
      <c r="I29" s="161"/>
      <c r="J29" s="160"/>
      <c r="K29" s="157"/>
      <c r="L29" s="157"/>
      <c r="M29" s="159"/>
    </row>
    <row r="30" spans="1:15" ht="16.5" customHeight="1">
      <c r="A30" s="510"/>
      <c r="B30" s="162" t="s">
        <v>139</v>
      </c>
      <c r="C30" s="474" t="s">
        <v>354</v>
      </c>
      <c r="D30" s="474"/>
      <c r="E30" s="474"/>
      <c r="F30" s="474"/>
      <c r="G30" s="474"/>
      <c r="H30" s="474"/>
      <c r="I30" s="502" t="str">
        <f>IF(E32="Liczba wybranych dziedzin spełnia kryteria Programu.","OK","BŁĄD")</f>
        <v>BŁĄD</v>
      </c>
      <c r="J30" s="160"/>
      <c r="K30" s="157"/>
      <c r="L30" s="157"/>
      <c r="M30" s="157"/>
    </row>
    <row r="31" spans="1:15" ht="30.75" customHeight="1">
      <c r="A31" s="511"/>
      <c r="B31" s="520"/>
      <c r="C31" s="576"/>
      <c r="D31" s="576"/>
      <c r="E31" s="576"/>
      <c r="F31" s="576"/>
      <c r="G31" s="576"/>
      <c r="H31" s="576"/>
      <c r="I31" s="503"/>
      <c r="J31" s="160"/>
      <c r="K31" s="157"/>
      <c r="L31" s="157"/>
      <c r="M31" s="157"/>
    </row>
    <row r="32" spans="1:15" ht="15" customHeight="1">
      <c r="A32" s="509" t="s">
        <v>243</v>
      </c>
      <c r="B32" s="536" t="str">
        <f>IF(B24="Zwiększenie uczestnictwa w edukacji uczniów oraz studentów pochodzenia romskiego.","EDUKACJA:","")</f>
        <v/>
      </c>
      <c r="C32" s="536"/>
      <c r="D32" s="536"/>
      <c r="E32" s="567" t="str">
        <f>IF(listy!C71=3,"Liczba wybranych dziedzin spełnia kryteria Programu.","Program lokalny powinien obejmować obligatoryjnie EDUKACJĘ, MIESZKALNICTWO i PRACĘ.")</f>
        <v>Program lokalny powinien obejmować obligatoryjnie EDUKACJĘ, MIESZKALNICTWO i PRACĘ.</v>
      </c>
      <c r="F32" s="568"/>
      <c r="G32" s="568"/>
      <c r="H32" s="569"/>
      <c r="I32" s="503"/>
      <c r="J32" s="148"/>
    </row>
    <row r="33" spans="1:11" ht="15">
      <c r="A33" s="534"/>
      <c r="B33" s="536" t="str">
        <f>IF(B25="Zwiększenie efektywności działań zmierzających do poprawy stanu infrastruktury mieszkaniowej.","MIESZKALNICTWO:","")</f>
        <v/>
      </c>
      <c r="C33" s="536"/>
      <c r="D33" s="536"/>
      <c r="E33" s="570"/>
      <c r="F33" s="571"/>
      <c r="G33" s="571"/>
      <c r="H33" s="572"/>
      <c r="I33" s="503"/>
      <c r="J33" s="148"/>
    </row>
    <row r="34" spans="1:11" ht="15">
      <c r="A34" s="534"/>
      <c r="B34" s="558" t="str">
        <f>IF(B26="Podniesienie poziomu aktywności zawodowej Romów.","PRACA:","")</f>
        <v/>
      </c>
      <c r="C34" s="558"/>
      <c r="D34" s="558"/>
      <c r="E34" s="570"/>
      <c r="F34" s="571"/>
      <c r="G34" s="571"/>
      <c r="H34" s="572"/>
      <c r="I34" s="503"/>
      <c r="J34" s="148"/>
    </row>
    <row r="35" spans="1:11" ht="15">
      <c r="A35" s="534"/>
      <c r="B35" s="559" t="str">
        <f>IF(B27="Zmiana kondycji zdrowotnej Romów poprzez zwiększenie dostępności do usług medycznych oraz profilaktyki.","ZDROWIE:","")</f>
        <v/>
      </c>
      <c r="C35" s="560"/>
      <c r="D35" s="561"/>
      <c r="E35" s="573"/>
      <c r="F35" s="574"/>
      <c r="G35" s="574"/>
      <c r="H35" s="575"/>
      <c r="I35" s="503"/>
      <c r="J35" s="148"/>
    </row>
    <row r="36" spans="1:11" ht="3" customHeight="1">
      <c r="A36" s="534"/>
      <c r="B36" s="523"/>
      <c r="C36" s="524"/>
      <c r="D36" s="524"/>
      <c r="E36" s="524"/>
      <c r="F36" s="524"/>
      <c r="G36" s="524"/>
      <c r="H36" s="524"/>
      <c r="I36" s="163"/>
      <c r="J36" s="148"/>
    </row>
    <row r="37" spans="1:11" ht="30" customHeight="1">
      <c r="A37" s="534"/>
      <c r="B37" s="469" t="str">
        <f>IF(B31&gt;"","Planujesz osiągnąć także inne cele, niżej określ dodatkową dziedzinę interwencji.","Rezygnujesz z określenia innego celu")</f>
        <v>Rezygnujesz z określenia innego celu</v>
      </c>
      <c r="C37" s="417"/>
      <c r="D37" s="417"/>
      <c r="E37" s="417"/>
      <c r="F37" s="417"/>
      <c r="G37" s="417"/>
      <c r="H37" s="525"/>
      <c r="I37" s="471" t="str">
        <f>IF(listy!N3=TRUE,"OK","BŁĄD")</f>
        <v>OK</v>
      </c>
      <c r="J37" s="148"/>
    </row>
    <row r="38" spans="1:11" ht="30" customHeight="1">
      <c r="A38" s="534"/>
      <c r="B38" s="533"/>
      <c r="C38" s="533"/>
      <c r="D38" s="533"/>
      <c r="E38" s="533"/>
      <c r="F38" s="533"/>
      <c r="G38" s="533"/>
      <c r="H38" s="533"/>
      <c r="I38" s="472"/>
      <c r="J38" s="148"/>
    </row>
    <row r="39" spans="1:11" ht="45" customHeight="1">
      <c r="A39" s="534"/>
      <c r="B39" s="469" t="str">
        <f>IF(B38&gt;"","Koszty związane z dodatkową dziedziną, należy wykazać w Kosztorysie inne, po wypełnieniu kolumny koszty, w 4 pierwszych wierszach.","W Kosztorysie inne obligatoryjnie należy wypełnić 4 pierwsze wiersze.")</f>
        <v>W Kosztorysie inne obligatoryjnie należy wypełnić 4 pierwsze wiersze.</v>
      </c>
      <c r="C39" s="531"/>
      <c r="D39" s="531"/>
      <c r="E39" s="531"/>
      <c r="F39" s="531"/>
      <c r="G39" s="531"/>
      <c r="H39" s="532"/>
      <c r="I39" s="473"/>
      <c r="J39" s="148"/>
    </row>
    <row r="40" spans="1:11" ht="3" customHeight="1">
      <c r="A40" s="535"/>
      <c r="B40" s="530"/>
      <c r="C40" s="417"/>
      <c r="D40" s="417"/>
      <c r="E40" s="417"/>
      <c r="F40" s="417"/>
      <c r="G40" s="417"/>
      <c r="H40" s="525"/>
      <c r="I40" s="163"/>
      <c r="J40" s="148"/>
    </row>
    <row r="41" spans="1:11" ht="30" customHeight="1">
      <c r="A41" s="153" t="s">
        <v>142</v>
      </c>
      <c r="B41" s="520"/>
      <c r="C41" s="521"/>
      <c r="D41" s="521"/>
      <c r="E41" s="521"/>
      <c r="F41" s="521"/>
      <c r="G41" s="488" t="s">
        <v>355</v>
      </c>
      <c r="H41" s="522"/>
      <c r="I41" s="154" t="str">
        <f>IF(B41&gt;"","OK","BŁĄD")</f>
        <v>BŁĄD</v>
      </c>
      <c r="J41" s="148"/>
    </row>
    <row r="42" spans="1:11" ht="3" customHeight="1">
      <c r="A42" s="164"/>
      <c r="B42" s="442"/>
      <c r="C42" s="443"/>
      <c r="D42" s="443"/>
      <c r="E42" s="443"/>
      <c r="F42" s="443"/>
      <c r="G42" s="443"/>
      <c r="H42" s="444"/>
      <c r="I42" s="163"/>
      <c r="J42" s="148"/>
    </row>
    <row r="43" spans="1:11" ht="30" customHeight="1">
      <c r="A43" s="165" t="s">
        <v>244</v>
      </c>
      <c r="B43" s="526" t="s">
        <v>368</v>
      </c>
      <c r="C43" s="512"/>
      <c r="D43" s="527"/>
      <c r="E43" s="528"/>
      <c r="F43" s="528"/>
      <c r="G43" s="528"/>
      <c r="H43" s="529"/>
      <c r="I43" s="154" t="str">
        <f>IF(B43&gt;0,"OK","BŁĄD")</f>
        <v>OK</v>
      </c>
      <c r="J43" s="148"/>
    </row>
    <row r="44" spans="1:11" ht="3" customHeight="1">
      <c r="A44" s="166"/>
      <c r="B44" s="516"/>
      <c r="C44" s="517"/>
      <c r="D44" s="517"/>
      <c r="E44" s="517"/>
      <c r="F44" s="517"/>
      <c r="G44" s="517"/>
      <c r="H44" s="517"/>
      <c r="I44" s="163"/>
      <c r="J44" s="148"/>
    </row>
    <row r="45" spans="1:11" ht="18.75" customHeight="1">
      <c r="A45" s="260" t="s">
        <v>332</v>
      </c>
      <c r="B45" s="518" t="s">
        <v>356</v>
      </c>
      <c r="C45" s="519"/>
      <c r="D45" s="519"/>
      <c r="E45" s="519"/>
      <c r="F45" s="519"/>
      <c r="G45" s="519"/>
      <c r="H45" s="519"/>
      <c r="I45" s="154" t="str">
        <f>listy!Z237</f>
        <v>OK</v>
      </c>
      <c r="J45" s="148"/>
    </row>
    <row r="46" spans="1:11" ht="3" customHeight="1">
      <c r="A46" s="164"/>
      <c r="B46" s="442"/>
      <c r="C46" s="443"/>
      <c r="D46" s="443"/>
      <c r="E46" s="443"/>
      <c r="F46" s="443"/>
      <c r="G46" s="443"/>
      <c r="H46" s="444"/>
      <c r="I46" s="163"/>
      <c r="J46" s="148"/>
    </row>
    <row r="47" spans="1:11" ht="18" customHeight="1">
      <c r="A47" s="153" t="s">
        <v>205</v>
      </c>
      <c r="B47" s="547" t="s">
        <v>357</v>
      </c>
      <c r="C47" s="548"/>
      <c r="D47" s="548"/>
      <c r="E47" s="548"/>
      <c r="F47" s="548"/>
      <c r="G47" s="548"/>
      <c r="H47" s="548"/>
      <c r="I47" s="154" t="str">
        <f>listy!Y245</f>
        <v>BŁĄD</v>
      </c>
      <c r="J47" s="148"/>
      <c r="K47" s="167"/>
    </row>
    <row r="48" spans="1:11" ht="3" customHeight="1">
      <c r="A48" s="164"/>
      <c r="B48" s="587"/>
      <c r="C48" s="443"/>
      <c r="D48" s="443"/>
      <c r="E48" s="443"/>
      <c r="F48" s="443"/>
      <c r="G48" s="443"/>
      <c r="H48" s="444"/>
      <c r="I48" s="163"/>
      <c r="J48" s="148"/>
    </row>
    <row r="49" spans="1:16" ht="18" customHeight="1">
      <c r="A49" s="153" t="s">
        <v>245</v>
      </c>
      <c r="B49" s="474" t="s">
        <v>358</v>
      </c>
      <c r="C49" s="488"/>
      <c r="D49" s="488"/>
      <c r="E49" s="488"/>
      <c r="F49" s="488"/>
      <c r="G49" s="488"/>
      <c r="H49" s="488"/>
      <c r="I49" s="154" t="str">
        <f>IF(listy!I50=52,"OK","BŁĄD")</f>
        <v>BŁĄD</v>
      </c>
      <c r="J49" s="148"/>
    </row>
    <row r="50" spans="1:16" ht="3" customHeight="1">
      <c r="A50" s="164"/>
      <c r="B50" s="442"/>
      <c r="C50" s="443"/>
      <c r="D50" s="443"/>
      <c r="E50" s="443"/>
      <c r="F50" s="443"/>
      <c r="G50" s="443"/>
      <c r="H50" s="444"/>
      <c r="I50" s="163"/>
      <c r="J50" s="148"/>
    </row>
    <row r="51" spans="1:16">
      <c r="A51" s="153" t="s">
        <v>246</v>
      </c>
      <c r="B51" s="474" t="s">
        <v>359</v>
      </c>
      <c r="C51" s="488"/>
      <c r="D51" s="488"/>
      <c r="E51" s="488"/>
      <c r="F51" s="488"/>
      <c r="G51" s="488"/>
      <c r="H51" s="488"/>
      <c r="I51" s="154" t="str">
        <f>IF(listy!K48=22,"OK","BŁĄD")</f>
        <v>BŁĄD</v>
      </c>
      <c r="J51" s="148"/>
    </row>
    <row r="52" spans="1:16" ht="3" customHeight="1">
      <c r="A52" s="164"/>
      <c r="B52" s="442"/>
      <c r="C52" s="443"/>
      <c r="D52" s="443"/>
      <c r="E52" s="443"/>
      <c r="F52" s="443"/>
      <c r="G52" s="443"/>
      <c r="H52" s="444"/>
      <c r="I52" s="163"/>
      <c r="J52" s="148"/>
    </row>
    <row r="53" spans="1:16" ht="31.5">
      <c r="A53" s="153" t="s">
        <v>189</v>
      </c>
      <c r="B53" s="597" t="s">
        <v>360</v>
      </c>
      <c r="C53" s="598"/>
      <c r="D53" s="598"/>
      <c r="E53" s="598"/>
      <c r="F53" s="598"/>
      <c r="G53" s="598"/>
      <c r="H53" s="598"/>
      <c r="I53" s="154" t="str">
        <f>IF(listy!J63=11,"OK","BŁĄD")</f>
        <v>BŁĄD</v>
      </c>
      <c r="J53" s="148"/>
      <c r="L53" s="167"/>
      <c r="M53" s="167"/>
      <c r="N53" s="167"/>
      <c r="O53" s="167"/>
      <c r="P53" s="167"/>
    </row>
    <row r="54" spans="1:16" ht="3" customHeight="1">
      <c r="A54" s="168"/>
      <c r="B54" s="442"/>
      <c r="C54" s="443"/>
      <c r="D54" s="443"/>
      <c r="E54" s="443"/>
      <c r="F54" s="443"/>
      <c r="G54" s="443"/>
      <c r="H54" s="443"/>
      <c r="I54" s="444"/>
      <c r="J54" s="148"/>
      <c r="L54" s="167"/>
      <c r="M54" s="167"/>
      <c r="N54" s="167"/>
      <c r="O54" s="167"/>
      <c r="P54" s="167"/>
    </row>
    <row r="55" spans="1:16" s="170" customFormat="1" ht="30" customHeight="1">
      <c r="A55" s="153" t="s">
        <v>337</v>
      </c>
      <c r="B55" s="554" t="str">
        <f>IF(listy!H18=14,"Można drukować dokumenty.","Sprawdź arkusz lub komórkę, w której wystąpił błąd.")</f>
        <v>Sprawdź arkusz lub komórkę, w której wystąpił błąd.</v>
      </c>
      <c r="C55" s="555"/>
      <c r="D55" s="555"/>
      <c r="E55" s="555"/>
      <c r="F55" s="555"/>
      <c r="G55" s="555"/>
      <c r="H55" s="555"/>
      <c r="I55" s="556"/>
      <c r="J55" s="169"/>
      <c r="L55" s="265"/>
      <c r="M55" s="274"/>
      <c r="N55" s="265"/>
      <c r="O55" s="265"/>
      <c r="P55" s="265"/>
    </row>
    <row r="56" spans="1:16" s="170" customFormat="1" ht="3" customHeight="1">
      <c r="A56" s="171"/>
      <c r="B56" s="593"/>
      <c r="C56" s="594"/>
      <c r="D56" s="594"/>
      <c r="E56" s="594"/>
      <c r="F56" s="594"/>
      <c r="G56" s="594"/>
      <c r="H56" s="594"/>
      <c r="I56" s="595"/>
      <c r="J56" s="169"/>
      <c r="L56" s="265"/>
      <c r="M56" s="265"/>
      <c r="N56" s="265"/>
      <c r="O56" s="265"/>
      <c r="P56" s="265"/>
    </row>
    <row r="57" spans="1:16" s="173" customFormat="1" ht="30.95" customHeight="1">
      <c r="A57" s="172" t="s">
        <v>231</v>
      </c>
      <c r="B57" s="583" t="s">
        <v>233</v>
      </c>
      <c r="C57" s="588"/>
      <c r="D57" s="588"/>
      <c r="E57" s="588"/>
      <c r="F57" s="588"/>
      <c r="G57" s="588"/>
      <c r="H57" s="588"/>
      <c r="I57" s="589"/>
      <c r="J57" s="169"/>
      <c r="K57" s="275"/>
      <c r="L57" s="274"/>
      <c r="M57" s="265"/>
      <c r="N57" s="265"/>
      <c r="O57" s="265"/>
      <c r="P57" s="265"/>
    </row>
    <row r="58" spans="1:16" ht="30.95" customHeight="1">
      <c r="A58" s="174" t="s">
        <v>333</v>
      </c>
      <c r="B58" s="590"/>
      <c r="C58" s="591"/>
      <c r="D58" s="591"/>
      <c r="E58" s="591"/>
      <c r="F58" s="591"/>
      <c r="G58" s="591"/>
      <c r="H58" s="591"/>
      <c r="I58" s="592"/>
      <c r="J58" s="148"/>
      <c r="L58" s="167"/>
      <c r="M58" s="167"/>
      <c r="N58" s="167"/>
      <c r="O58" s="167"/>
      <c r="P58" s="167"/>
    </row>
    <row r="59" spans="1:16" ht="3" customHeight="1">
      <c r="A59" s="175"/>
      <c r="B59" s="452"/>
      <c r="C59" s="453"/>
      <c r="D59" s="453"/>
      <c r="E59" s="453"/>
      <c r="F59" s="453"/>
      <c r="G59" s="453"/>
      <c r="H59" s="453"/>
      <c r="I59" s="453"/>
      <c r="J59" s="148"/>
    </row>
    <row r="60" spans="1:16" s="251" customFormat="1" ht="15">
      <c r="A60" s="276" t="s">
        <v>236</v>
      </c>
      <c r="B60" s="577" t="s">
        <v>232</v>
      </c>
      <c r="C60" s="578"/>
      <c r="D60" s="578"/>
      <c r="E60" s="578"/>
      <c r="F60" s="578"/>
      <c r="G60" s="578"/>
      <c r="H60" s="578"/>
      <c r="I60" s="579"/>
      <c r="J60" s="277"/>
    </row>
    <row r="61" spans="1:16" ht="3" customHeight="1">
      <c r="A61" s="177"/>
      <c r="B61" s="580"/>
      <c r="C61" s="581"/>
      <c r="D61" s="581"/>
      <c r="E61" s="581"/>
      <c r="F61" s="581"/>
      <c r="G61" s="581"/>
      <c r="H61" s="581"/>
      <c r="I61" s="582"/>
      <c r="J61" s="148"/>
    </row>
    <row r="62" spans="1:16" ht="30.95" customHeight="1">
      <c r="A62" s="176" t="s">
        <v>235</v>
      </c>
      <c r="B62" s="583" t="s">
        <v>233</v>
      </c>
      <c r="C62" s="584"/>
      <c r="D62" s="584"/>
      <c r="E62" s="584"/>
      <c r="F62" s="584"/>
      <c r="G62" s="584"/>
      <c r="H62" s="584"/>
      <c r="I62" s="585"/>
      <c r="J62" s="148"/>
      <c r="P62" s="273"/>
    </row>
    <row r="63" spans="1:16" ht="30.95" customHeight="1">
      <c r="A63" s="174" t="s">
        <v>334</v>
      </c>
      <c r="B63" s="586"/>
      <c r="C63" s="447"/>
      <c r="D63" s="447"/>
      <c r="E63" s="447"/>
      <c r="F63" s="447"/>
      <c r="G63" s="447"/>
      <c r="H63" s="447"/>
      <c r="I63" s="448"/>
      <c r="J63" s="148"/>
    </row>
    <row r="64" spans="1:16" ht="3" customHeight="1">
      <c r="A64" s="178"/>
      <c r="B64" s="452"/>
      <c r="C64" s="453"/>
      <c r="D64" s="453"/>
      <c r="E64" s="453"/>
      <c r="F64" s="453"/>
      <c r="G64" s="453"/>
      <c r="H64" s="453"/>
      <c r="I64" s="596"/>
      <c r="J64" s="148"/>
    </row>
    <row r="65" spans="1:11" ht="30.95" customHeight="1">
      <c r="A65" s="179" t="s">
        <v>335</v>
      </c>
      <c r="B65" s="446" t="s">
        <v>234</v>
      </c>
      <c r="C65" s="447"/>
      <c r="D65" s="447"/>
      <c r="E65" s="447"/>
      <c r="F65" s="447"/>
      <c r="G65" s="447"/>
      <c r="H65" s="447"/>
      <c r="I65" s="448"/>
      <c r="J65" s="148"/>
    </row>
    <row r="66" spans="1:11" ht="30.95" customHeight="1">
      <c r="A66" s="180" t="s">
        <v>333</v>
      </c>
      <c r="B66" s="449"/>
      <c r="C66" s="450"/>
      <c r="D66" s="450"/>
      <c r="E66" s="450"/>
      <c r="F66" s="450"/>
      <c r="G66" s="450"/>
      <c r="H66" s="450"/>
      <c r="I66" s="451"/>
      <c r="J66" s="148"/>
    </row>
    <row r="67" spans="1:11" ht="3" customHeight="1">
      <c r="A67" s="541"/>
      <c r="B67" s="542"/>
      <c r="C67" s="542"/>
      <c r="D67" s="542"/>
      <c r="E67" s="542"/>
      <c r="F67" s="542"/>
      <c r="G67" s="542"/>
      <c r="H67" s="542"/>
      <c r="I67" s="542"/>
      <c r="J67" s="181"/>
    </row>
    <row r="68" spans="1:11" ht="45" customHeight="1">
      <c r="A68" s="182" t="s">
        <v>247</v>
      </c>
      <c r="B68" s="543" t="s">
        <v>353</v>
      </c>
      <c r="C68" s="544"/>
      <c r="D68" s="544"/>
      <c r="E68" s="544"/>
      <c r="F68" s="544"/>
      <c r="G68" s="544"/>
      <c r="H68" s="544"/>
      <c r="I68" s="545"/>
      <c r="J68" s="181"/>
    </row>
    <row r="69" spans="1:11" s="183" customFormat="1" ht="3" customHeight="1">
      <c r="A69" s="541"/>
      <c r="B69" s="542"/>
      <c r="C69" s="542"/>
      <c r="D69" s="542"/>
      <c r="E69" s="542"/>
      <c r="F69" s="542"/>
      <c r="G69" s="542"/>
      <c r="H69" s="542"/>
      <c r="I69" s="542"/>
      <c r="J69" s="546"/>
    </row>
    <row r="70" spans="1:11">
      <c r="A70" s="425" t="s">
        <v>254</v>
      </c>
      <c r="B70" s="480" t="s">
        <v>250</v>
      </c>
      <c r="C70" s="481"/>
      <c r="D70" s="481"/>
      <c r="E70" s="481"/>
      <c r="F70" s="481"/>
      <c r="G70" s="481"/>
      <c r="H70" s="550"/>
      <c r="I70" s="551"/>
      <c r="J70" s="148"/>
    </row>
    <row r="71" spans="1:11">
      <c r="A71" s="425"/>
      <c r="B71" s="480" t="s">
        <v>249</v>
      </c>
      <c r="C71" s="481"/>
      <c r="D71" s="481"/>
      <c r="E71" s="481"/>
      <c r="F71" s="481"/>
      <c r="G71" s="481"/>
      <c r="H71" s="550"/>
      <c r="I71" s="551"/>
      <c r="J71" s="148"/>
    </row>
    <row r="72" spans="1:11">
      <c r="A72" s="549"/>
      <c r="B72" s="480" t="s">
        <v>255</v>
      </c>
      <c r="C72" s="481"/>
      <c r="D72" s="481"/>
      <c r="E72" s="481"/>
      <c r="F72" s="481"/>
      <c r="G72" s="481"/>
      <c r="H72" s="550"/>
      <c r="I72" s="551"/>
      <c r="J72" s="148"/>
    </row>
    <row r="73" spans="1:11">
      <c r="A73" s="549"/>
      <c r="B73" s="480" t="s">
        <v>251</v>
      </c>
      <c r="C73" s="481"/>
      <c r="D73" s="481"/>
      <c r="E73" s="481"/>
      <c r="F73" s="481"/>
      <c r="G73" s="481"/>
      <c r="H73" s="550"/>
      <c r="I73" s="551"/>
      <c r="J73" s="148"/>
    </row>
    <row r="74" spans="1:11">
      <c r="A74" s="549"/>
      <c r="B74" s="480" t="s">
        <v>253</v>
      </c>
      <c r="C74" s="481"/>
      <c r="D74" s="481"/>
      <c r="E74" s="481"/>
      <c r="F74" s="481"/>
      <c r="G74" s="481"/>
      <c r="H74" s="550"/>
      <c r="I74" s="551"/>
      <c r="J74" s="148"/>
    </row>
    <row r="75" spans="1:11">
      <c r="A75" s="549"/>
      <c r="B75" s="480" t="s">
        <v>252</v>
      </c>
      <c r="C75" s="481"/>
      <c r="D75" s="481"/>
      <c r="E75" s="481"/>
      <c r="F75" s="481"/>
      <c r="G75" s="481"/>
      <c r="H75" s="550"/>
      <c r="I75" s="551"/>
      <c r="J75" s="148"/>
    </row>
    <row r="76" spans="1:11" ht="3" customHeight="1">
      <c r="A76" s="184"/>
      <c r="B76" s="466"/>
      <c r="C76" s="466"/>
      <c r="D76" s="466"/>
      <c r="E76" s="466"/>
      <c r="F76" s="466"/>
      <c r="G76" s="466"/>
      <c r="H76" s="466"/>
      <c r="I76" s="466"/>
      <c r="J76" s="151"/>
    </row>
    <row r="77" spans="1:11" ht="45" customHeight="1">
      <c r="A77" s="153" t="s">
        <v>336</v>
      </c>
      <c r="B77" s="554" t="str">
        <f>IF(listy!H18=14,"Można drukować dokumenty","Sprawdź arkusz lub komórkę, w któryej wystąpił błąd")</f>
        <v>Sprawdź arkusz lub komórkę, w któryej wystąpił błąd</v>
      </c>
      <c r="C77" s="555"/>
      <c r="D77" s="555"/>
      <c r="E77" s="555"/>
      <c r="F77" s="555"/>
      <c r="G77" s="555"/>
      <c r="H77" s="555"/>
      <c r="I77" s="556"/>
      <c r="J77" s="185"/>
      <c r="K77" s="167"/>
    </row>
    <row r="78" spans="1:11" ht="3" customHeight="1">
      <c r="A78" s="186"/>
      <c r="B78" s="557"/>
      <c r="C78" s="524"/>
      <c r="D78" s="524"/>
      <c r="E78" s="524"/>
      <c r="F78" s="524"/>
      <c r="G78" s="524"/>
      <c r="H78" s="524"/>
      <c r="I78" s="524"/>
      <c r="J78" s="185"/>
    </row>
    <row r="79" spans="1:11" ht="18" customHeight="1">
      <c r="A79" s="187" t="s">
        <v>257</v>
      </c>
      <c r="B79" s="552" t="s">
        <v>256</v>
      </c>
      <c r="C79" s="553"/>
      <c r="D79" s="553"/>
      <c r="E79" s="553"/>
      <c r="F79" s="553"/>
      <c r="G79" s="553"/>
      <c r="H79" s="553"/>
      <c r="I79" s="553"/>
      <c r="J79" s="185"/>
    </row>
    <row r="80" spans="1:11" ht="3" customHeight="1">
      <c r="A80" s="541"/>
      <c r="B80" s="542"/>
      <c r="C80" s="542"/>
      <c r="D80" s="542"/>
      <c r="E80" s="542"/>
      <c r="F80" s="542"/>
      <c r="G80" s="542"/>
      <c r="H80" s="542"/>
      <c r="I80" s="542"/>
      <c r="J80" s="181"/>
    </row>
    <row r="81" spans="1:14" ht="30" customHeight="1">
      <c r="A81" s="188" t="s">
        <v>259</v>
      </c>
      <c r="B81" s="543" t="s">
        <v>361</v>
      </c>
      <c r="C81" s="544"/>
      <c r="D81" s="544"/>
      <c r="E81" s="544"/>
      <c r="F81" s="544"/>
      <c r="G81" s="544"/>
      <c r="H81" s="544"/>
      <c r="I81" s="545"/>
      <c r="J81" s="181"/>
    </row>
    <row r="82" spans="1:14" s="183" customFormat="1" ht="3" customHeight="1">
      <c r="A82" s="541"/>
      <c r="B82" s="542"/>
      <c r="C82" s="542"/>
      <c r="D82" s="542"/>
      <c r="E82" s="542"/>
      <c r="F82" s="542"/>
      <c r="G82" s="542"/>
      <c r="H82" s="542"/>
      <c r="I82" s="542"/>
      <c r="J82" s="546"/>
    </row>
    <row r="83" spans="1:14" ht="45" customHeight="1">
      <c r="A83" s="189" t="s">
        <v>362</v>
      </c>
      <c r="B83" s="547" t="s">
        <v>339</v>
      </c>
      <c r="C83" s="548"/>
      <c r="D83" s="548"/>
      <c r="E83" s="548"/>
      <c r="F83" s="548"/>
      <c r="G83" s="548"/>
      <c r="H83" s="548"/>
      <c r="I83" s="154" t="str">
        <f>listy!E279</f>
        <v>OK</v>
      </c>
      <c r="J83" s="148"/>
    </row>
    <row r="84" spans="1:14" ht="3" customHeight="1">
      <c r="A84" s="184"/>
      <c r="B84" s="466"/>
      <c r="C84" s="466"/>
      <c r="D84" s="466"/>
      <c r="E84" s="466"/>
      <c r="F84" s="466"/>
      <c r="G84" s="466"/>
      <c r="H84" s="466"/>
      <c r="I84" s="537"/>
      <c r="J84" s="538"/>
    </row>
    <row r="85" spans="1:14" ht="30" customHeight="1">
      <c r="A85" s="153" t="s">
        <v>341</v>
      </c>
      <c r="B85" s="474" t="str">
        <f>IF(B38&gt;"","Zostały wybrane działania inne, przejdź do arkusza Kosztorys inne (zał. 2) i wypełnij kolumnę wydatki. ","Przejdź do arkusza Kosztorys inne (zał. 2) i wypałnij kolumnę wydatki w 4 pierwszych wierszach.")</f>
        <v>Przejdź do arkusza Kosztorys inne (zał. 2) i wypałnij kolumnę wydatki w 4 pierwszych wierszach.</v>
      </c>
      <c r="C85" s="475"/>
      <c r="D85" s="475"/>
      <c r="E85" s="475"/>
      <c r="F85" s="475"/>
      <c r="G85" s="475"/>
      <c r="H85" s="475"/>
      <c r="I85" s="154" t="str">
        <f>IF(listy!K288=FALSE,"OK","BŁĄD")</f>
        <v>OK</v>
      </c>
      <c r="J85" s="148"/>
      <c r="N85" s="167"/>
    </row>
    <row r="86" spans="1:14" ht="3" customHeight="1">
      <c r="A86" s="184"/>
      <c r="B86" s="539"/>
      <c r="C86" s="317"/>
      <c r="D86" s="317"/>
      <c r="E86" s="317"/>
      <c r="F86" s="317"/>
      <c r="G86" s="317"/>
      <c r="H86" s="317"/>
      <c r="I86" s="264"/>
      <c r="J86" s="151"/>
    </row>
    <row r="87" spans="1:14" ht="30" customHeight="1">
      <c r="A87" s="153" t="s">
        <v>342</v>
      </c>
      <c r="B87" s="469" t="str">
        <f>IF(I85="OK","Przejdź do arkusza Spr. wydatki i wypałnij kolumnę wydatki.","Uzupełnij kolumnę wydatki w arkuszu Spr. Wydatki.")</f>
        <v>Przejdź do arkusza Spr. wydatki i wypałnij kolumnę wydatki.</v>
      </c>
      <c r="C87" s="512"/>
      <c r="D87" s="512"/>
      <c r="E87" s="512"/>
      <c r="F87" s="512"/>
      <c r="G87" s="512"/>
      <c r="H87" s="512"/>
      <c r="I87" s="263" t="str">
        <f>IF(listy!G390=101,"OK","BŁĄD")</f>
        <v>OK</v>
      </c>
      <c r="J87" s="148"/>
    </row>
    <row r="88" spans="1:14" ht="3" customHeight="1">
      <c r="A88" s="184"/>
      <c r="B88" s="539"/>
      <c r="C88" s="540"/>
      <c r="D88" s="540"/>
      <c r="E88" s="540"/>
      <c r="F88" s="540"/>
      <c r="G88" s="540"/>
      <c r="H88" s="540"/>
      <c r="I88" s="444"/>
      <c r="J88" s="151"/>
    </row>
    <row r="89" spans="1:14" ht="30" customHeight="1">
      <c r="A89" s="153" t="s">
        <v>343</v>
      </c>
      <c r="B89" s="469" t="s">
        <v>347</v>
      </c>
      <c r="C89" s="470"/>
      <c r="D89" s="470"/>
      <c r="E89" s="470"/>
      <c r="F89" s="470"/>
      <c r="G89" s="470"/>
      <c r="H89" s="470"/>
      <c r="I89" s="190" t="str">
        <f>B43</f>
        <v/>
      </c>
      <c r="J89" s="148"/>
      <c r="K89" s="167"/>
    </row>
    <row r="90" spans="1:14" ht="3" customHeight="1">
      <c r="A90" s="184"/>
      <c r="B90" s="466"/>
      <c r="C90" s="466"/>
      <c r="D90" s="466"/>
      <c r="E90" s="466"/>
      <c r="F90" s="466"/>
      <c r="G90" s="466"/>
      <c r="H90" s="466"/>
      <c r="I90" s="466"/>
      <c r="J90" s="151"/>
    </row>
    <row r="91" spans="1:14" ht="45" customHeight="1">
      <c r="A91" s="153" t="s">
        <v>344</v>
      </c>
      <c r="B91" s="467" t="str">
        <f>IF(listy!F18=17,"Możesz drukować skorygowane dokumenty.","Sprawdź arkusz, w którym wystąpił błąd.")</f>
        <v>Sprawdź arkusz, w którym wystąpił błąd.</v>
      </c>
      <c r="C91" s="468"/>
      <c r="D91" s="468"/>
      <c r="E91" s="468"/>
      <c r="F91" s="468"/>
      <c r="G91" s="468"/>
      <c r="H91" s="468"/>
      <c r="I91" s="461"/>
      <c r="J91" s="185"/>
      <c r="K91" s="167"/>
    </row>
    <row r="92" spans="1:14" ht="3" customHeight="1">
      <c r="A92" s="184"/>
      <c r="B92" s="466"/>
      <c r="C92" s="466"/>
      <c r="D92" s="466"/>
      <c r="E92" s="466"/>
      <c r="F92" s="466"/>
      <c r="G92" s="466"/>
      <c r="H92" s="466"/>
      <c r="I92" s="466"/>
      <c r="J92" s="151"/>
      <c r="K92" s="167"/>
    </row>
    <row r="93" spans="1:14" ht="30" customHeight="1">
      <c r="A93" s="153" t="s">
        <v>345</v>
      </c>
      <c r="B93" s="467" t="str">
        <f>IF(listy!F18=17,"Dokumenty należy podpisać zgodnie z zasadami określonymi w pkt 15, 17 i 18.","Sprawozdanie nie nadaje się do druku.")</f>
        <v>Sprawozdanie nie nadaje się do druku.</v>
      </c>
      <c r="C93" s="468"/>
      <c r="D93" s="468"/>
      <c r="E93" s="468"/>
      <c r="F93" s="468"/>
      <c r="G93" s="468"/>
      <c r="H93" s="468"/>
      <c r="I93" s="461"/>
      <c r="J93" s="185"/>
      <c r="K93" s="167"/>
    </row>
  </sheetData>
  <sheetProtection algorithmName="SHA-512" hashValue="rWg1k3zZjY8qyAoD2nN/bM+k5zkkngsv01RTfrl/Ds04w5/Ol/nFInHaFbQhuj77gKqtBBxqUuQZCSYMjVZg3A==" saltValue="X7lcUfZ/LxW1fQgFsA6JCg==" spinCount="100000" sheet="1" objects="1" scenarios="1" formatRows="0"/>
  <mergeCells count="124">
    <mergeCell ref="B78:I78"/>
    <mergeCell ref="B33:D33"/>
    <mergeCell ref="B34:D34"/>
    <mergeCell ref="B35:D35"/>
    <mergeCell ref="B28:H28"/>
    <mergeCell ref="B29:H29"/>
    <mergeCell ref="E32:H35"/>
    <mergeCell ref="B31:H31"/>
    <mergeCell ref="B60:I60"/>
    <mergeCell ref="B61:I61"/>
    <mergeCell ref="B62:I63"/>
    <mergeCell ref="B51:H51"/>
    <mergeCell ref="B47:H47"/>
    <mergeCell ref="B48:H48"/>
    <mergeCell ref="B55:I55"/>
    <mergeCell ref="B68:I68"/>
    <mergeCell ref="A69:J69"/>
    <mergeCell ref="A67:I67"/>
    <mergeCell ref="B54:I54"/>
    <mergeCell ref="B57:I58"/>
    <mergeCell ref="B56:I56"/>
    <mergeCell ref="B64:I64"/>
    <mergeCell ref="B52:H52"/>
    <mergeCell ref="B53:H53"/>
    <mergeCell ref="B91:I91"/>
    <mergeCell ref="I84:J84"/>
    <mergeCell ref="B88:I88"/>
    <mergeCell ref="A80:I80"/>
    <mergeCell ref="B81:I81"/>
    <mergeCell ref="A82:J82"/>
    <mergeCell ref="B83:H83"/>
    <mergeCell ref="A70:A75"/>
    <mergeCell ref="B70:G70"/>
    <mergeCell ref="B71:G71"/>
    <mergeCell ref="H70:I70"/>
    <mergeCell ref="H71:I71"/>
    <mergeCell ref="H72:I72"/>
    <mergeCell ref="H73:I73"/>
    <mergeCell ref="H74:I74"/>
    <mergeCell ref="H75:I75"/>
    <mergeCell ref="B72:G72"/>
    <mergeCell ref="B73:G73"/>
    <mergeCell ref="B86:H86"/>
    <mergeCell ref="B79:I79"/>
    <mergeCell ref="B77:I77"/>
    <mergeCell ref="B87:H87"/>
    <mergeCell ref="B90:I90"/>
    <mergeCell ref="B76:I76"/>
    <mergeCell ref="A23:A31"/>
    <mergeCell ref="B23:H23"/>
    <mergeCell ref="I23:I28"/>
    <mergeCell ref="B50:H50"/>
    <mergeCell ref="B26:H26"/>
    <mergeCell ref="B27:H27"/>
    <mergeCell ref="B44:H44"/>
    <mergeCell ref="B45:H45"/>
    <mergeCell ref="B41:F41"/>
    <mergeCell ref="G41:H41"/>
    <mergeCell ref="B36:H36"/>
    <mergeCell ref="B37:H37"/>
    <mergeCell ref="B43:C43"/>
    <mergeCell ref="D43:H43"/>
    <mergeCell ref="B40:H40"/>
    <mergeCell ref="B39:H39"/>
    <mergeCell ref="B38:H38"/>
    <mergeCell ref="A32:A40"/>
    <mergeCell ref="C30:H30"/>
    <mergeCell ref="B32:D32"/>
    <mergeCell ref="B49:H49"/>
    <mergeCell ref="A1:J1"/>
    <mergeCell ref="A4:J4"/>
    <mergeCell ref="I18:I19"/>
    <mergeCell ref="B21:H21"/>
    <mergeCell ref="A6:A17"/>
    <mergeCell ref="E13:H13"/>
    <mergeCell ref="E14:H14"/>
    <mergeCell ref="E15:H15"/>
    <mergeCell ref="E16:H16"/>
    <mergeCell ref="B15:D15"/>
    <mergeCell ref="B14:D14"/>
    <mergeCell ref="A3:J3"/>
    <mergeCell ref="B6:D6"/>
    <mergeCell ref="B7:D7"/>
    <mergeCell ref="B8:D8"/>
    <mergeCell ref="B2:D2"/>
    <mergeCell ref="E2:G2"/>
    <mergeCell ref="A18:A19"/>
    <mergeCell ref="H2:J2"/>
    <mergeCell ref="B10:D10"/>
    <mergeCell ref="E12:H12"/>
    <mergeCell ref="B5:H5"/>
    <mergeCell ref="I5:I17"/>
    <mergeCell ref="B92:I92"/>
    <mergeCell ref="B93:I93"/>
    <mergeCell ref="B89:H89"/>
    <mergeCell ref="I37:I39"/>
    <mergeCell ref="B84:H84"/>
    <mergeCell ref="B85:H85"/>
    <mergeCell ref="E6:H6"/>
    <mergeCell ref="E7:H7"/>
    <mergeCell ref="E8:H8"/>
    <mergeCell ref="E9:H9"/>
    <mergeCell ref="E10:H10"/>
    <mergeCell ref="B11:D11"/>
    <mergeCell ref="B24:H24"/>
    <mergeCell ref="B25:H25"/>
    <mergeCell ref="E11:H11"/>
    <mergeCell ref="B12:D12"/>
    <mergeCell ref="B13:D13"/>
    <mergeCell ref="E17:H17"/>
    <mergeCell ref="B74:G74"/>
    <mergeCell ref="B75:G75"/>
    <mergeCell ref="I30:I35"/>
    <mergeCell ref="B22:H22"/>
    <mergeCell ref="B17:D17"/>
    <mergeCell ref="B46:H46"/>
    <mergeCell ref="B42:H42"/>
    <mergeCell ref="B9:D9"/>
    <mergeCell ref="B65:I66"/>
    <mergeCell ref="B59:I59"/>
    <mergeCell ref="B18:C18"/>
    <mergeCell ref="B16:D16"/>
    <mergeCell ref="B20:H20"/>
    <mergeCell ref="B19:H19"/>
  </mergeCells>
  <conditionalFormatting sqref="I47 I5">
    <cfRule type="cellIs" dxfId="28" priority="30" operator="equal">
      <formula>"BŁĄD"</formula>
    </cfRule>
  </conditionalFormatting>
  <conditionalFormatting sqref="I45">
    <cfRule type="cellIs" dxfId="27" priority="28" operator="equal">
      <formula>"BŁĄD"</formula>
    </cfRule>
  </conditionalFormatting>
  <conditionalFormatting sqref="I18:I19">
    <cfRule type="cellIs" dxfId="26" priority="27" operator="equal">
      <formula>"błąd"</formula>
    </cfRule>
  </conditionalFormatting>
  <conditionalFormatting sqref="I20">
    <cfRule type="cellIs" dxfId="25" priority="26" operator="equal">
      <formula>"błąd"</formula>
    </cfRule>
  </conditionalFormatting>
  <conditionalFormatting sqref="I23:I28">
    <cfRule type="cellIs" dxfId="24" priority="25" operator="equal">
      <formula>"błąd"</formula>
    </cfRule>
  </conditionalFormatting>
  <conditionalFormatting sqref="I21">
    <cfRule type="cellIs" dxfId="23" priority="24" operator="equal">
      <formula>"błąd"</formula>
    </cfRule>
  </conditionalFormatting>
  <conditionalFormatting sqref="I30:I35">
    <cfRule type="cellIs" dxfId="22" priority="23" operator="equal">
      <formula>"błąd"</formula>
    </cfRule>
  </conditionalFormatting>
  <conditionalFormatting sqref="I37:I39">
    <cfRule type="cellIs" dxfId="21" priority="22" operator="equal">
      <formula>"błąd"</formula>
    </cfRule>
  </conditionalFormatting>
  <conditionalFormatting sqref="I41">
    <cfRule type="cellIs" dxfId="20" priority="21" operator="equal">
      <formula>"błąd"</formula>
    </cfRule>
  </conditionalFormatting>
  <conditionalFormatting sqref="I43">
    <cfRule type="cellIs" dxfId="19" priority="20" operator="equal">
      <formula>"błąd"</formula>
    </cfRule>
  </conditionalFormatting>
  <conditionalFormatting sqref="I49">
    <cfRule type="cellIs" dxfId="18" priority="19" operator="equal">
      <formula>"błąd"</formula>
    </cfRule>
  </conditionalFormatting>
  <conditionalFormatting sqref="I51">
    <cfRule type="cellIs" dxfId="17" priority="18" operator="equal">
      <formula>"błąd"</formula>
    </cfRule>
  </conditionalFormatting>
  <conditionalFormatting sqref="I53">
    <cfRule type="cellIs" dxfId="16" priority="17" operator="equal">
      <formula>"błąd"</formula>
    </cfRule>
  </conditionalFormatting>
  <conditionalFormatting sqref="B55:I55">
    <cfRule type="cellIs" dxfId="15" priority="7" operator="equal">
      <formula>"Sprawdź arkusz lub komórkę, w któryej wystąpił błąd."</formula>
    </cfRule>
    <cfRule type="cellIs" dxfId="14" priority="12" operator="equal">
      <formula>"Sprawdź arkusz lub komórkę, w któryej wystąpił błąd"</formula>
    </cfRule>
    <cfRule type="cellIs" dxfId="13" priority="13" operator="equal">
      <formula>$L$57</formula>
    </cfRule>
    <cfRule type="cellIs" dxfId="12" priority="14" operator="equal">
      <formula>"""Sprawdź arkusz lub komórkę, w której wystąpił błąd"""</formula>
    </cfRule>
    <cfRule type="cellIs" dxfId="11" priority="16" operator="equal">
      <formula>"sprawdź arkusz, w którym wystąpił błąd"</formula>
    </cfRule>
  </conditionalFormatting>
  <conditionalFormatting sqref="B43:C43">
    <cfRule type="cellIs" dxfId="10" priority="15" operator="equal">
      <formula>"sprawdź arkusz lub komórkę, w której wystąpił błąd"</formula>
    </cfRule>
  </conditionalFormatting>
  <conditionalFormatting sqref="B77:I77">
    <cfRule type="cellIs" dxfId="9" priority="8" operator="equal">
      <formula>"Sprawdź arkusz lub komórkę, w któryej wystąpił błąd"</formula>
    </cfRule>
    <cfRule type="cellIs" dxfId="8" priority="9" operator="equal">
      <formula>$L$57</formula>
    </cfRule>
    <cfRule type="cellIs" dxfId="7" priority="10" operator="equal">
      <formula>"""Sprawdź arkusz lub komórkę, w której wystąpił błąd"""</formula>
    </cfRule>
    <cfRule type="cellIs" dxfId="6" priority="11" operator="equal">
      <formula>"sprawdź arkusz, w którym wystąpił błąd"</formula>
    </cfRule>
  </conditionalFormatting>
  <conditionalFormatting sqref="I87">
    <cfRule type="cellIs" dxfId="5" priority="2" operator="equal">
      <formula>"błąd"</formula>
    </cfRule>
    <cfRule type="cellIs" dxfId="4" priority="6" operator="equal">
      <formula>"błąd"</formula>
    </cfRule>
  </conditionalFormatting>
  <conditionalFormatting sqref="B91:I91">
    <cfRule type="cellIs" dxfId="3" priority="5" operator="equal">
      <formula>"Sprawdź arkusz, w którym wystąpił błąd."</formula>
    </cfRule>
  </conditionalFormatting>
  <conditionalFormatting sqref="I83">
    <cfRule type="cellIs" dxfId="2" priority="4" operator="equal">
      <formula>"błąd"</formula>
    </cfRule>
  </conditionalFormatting>
  <conditionalFormatting sqref="I85">
    <cfRule type="cellIs" dxfId="1" priority="3" operator="equal">
      <formula>"błąd"</formula>
    </cfRule>
  </conditionalFormatting>
  <conditionalFormatting sqref="B93:I93">
    <cfRule type="cellIs" dxfId="0" priority="1" operator="equal">
      <formula>"Sprawozdanie nie nadaje się do druku."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listy!$A$60:$A$75</xm:f>
          </x14:formula1>
          <xm:sqref>E6:H6</xm:sqref>
        </x14:dataValidation>
        <x14:dataValidation type="list" allowBlank="1" showInputMessage="1" showErrorMessage="1">
          <x14:formula1>
            <xm:f>listy!$A$79:$A$85</xm:f>
          </x14:formula1>
          <xm:sqref>B25:H27</xm:sqref>
        </x14:dataValidation>
        <x14:dataValidation type="list" allowBlank="1" showInputMessage="1" showErrorMessage="1">
          <x14:formula1>
            <xm:f>listy!$D$60:$D$66</xm:f>
          </x14:formula1>
          <xm:sqref>B43</xm:sqref>
        </x14:dataValidation>
        <x14:dataValidation type="list" allowBlank="1" showInputMessage="1" showErrorMessage="1">
          <x14:formula1>
            <xm:f>listy!$A$78:$A$85</xm:f>
          </x14:formula1>
          <xm:sqref>B24:H24</xm:sqref>
        </x14:dataValidation>
        <x14:dataValidation type="list" allowBlank="1" showInputMessage="1" showErrorMessage="1">
          <x14:formula1>
            <xm:f>listy!$A$144</xm:f>
          </x14:formula1>
          <xm:sqref>H70:I75</xm:sqref>
        </x14:dataValidation>
        <x14:dataValidation type="list" allowBlank="1" showInputMessage="1" showErrorMessage="1">
          <x14:formula1>
            <xm:f>listy!$B$62:$B$66</xm:f>
          </x14:formula1>
          <xm:sqref>D18:H18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O76"/>
  <sheetViews>
    <sheetView workbookViewId="0">
      <selection activeCell="M26" sqref="M26"/>
    </sheetView>
  </sheetViews>
  <sheetFormatPr defaultRowHeight="15"/>
  <cols>
    <col min="1" max="1" width="23.42578125" style="57" customWidth="1"/>
    <col min="2" max="6" width="9.140625" style="57"/>
    <col min="7" max="7" width="8.28515625" style="57" customWidth="1"/>
    <col min="8" max="8" width="9.28515625" style="57" customWidth="1"/>
    <col min="9" max="9" width="8.140625" style="57" customWidth="1"/>
    <col min="10" max="16384" width="9.140625" style="57"/>
  </cols>
  <sheetData>
    <row r="1" spans="1:15">
      <c r="A1" s="623" t="s">
        <v>329</v>
      </c>
      <c r="B1" s="624"/>
      <c r="C1" s="624"/>
      <c r="D1" s="624"/>
      <c r="E1" s="624"/>
      <c r="F1" s="624"/>
      <c r="G1" s="624"/>
      <c r="H1" s="524"/>
      <c r="I1" s="524"/>
      <c r="J1" s="193"/>
      <c r="K1" s="193"/>
      <c r="L1" s="193"/>
      <c r="M1" s="193"/>
      <c r="N1" s="193"/>
      <c r="O1" s="193"/>
    </row>
    <row r="2" spans="1:15" ht="18.75" customHeight="1">
      <c r="A2" s="629" t="str">
        <f>IF(Planowanie!I21="OK","","Załącznik zawiera błędy")</f>
        <v>Załącznik zawiera błędy</v>
      </c>
      <c r="B2" s="630"/>
      <c r="C2" s="630"/>
      <c r="D2" s="630"/>
      <c r="E2" s="630"/>
      <c r="F2" s="630"/>
      <c r="G2" s="627" t="s">
        <v>350</v>
      </c>
      <c r="H2" s="628"/>
      <c r="I2" s="628"/>
      <c r="J2" s="193"/>
      <c r="K2" s="193"/>
      <c r="L2" s="193"/>
      <c r="M2" s="193"/>
      <c r="N2" s="193"/>
      <c r="O2" s="193"/>
    </row>
    <row r="3" spans="1:15" ht="3" customHeight="1">
      <c r="A3" s="625"/>
      <c r="B3" s="626"/>
      <c r="C3" s="626"/>
      <c r="D3" s="626"/>
      <c r="E3" s="626"/>
      <c r="F3" s="626"/>
      <c r="G3" s="626"/>
      <c r="H3" s="524"/>
      <c r="I3" s="524"/>
      <c r="J3" s="193"/>
      <c r="K3" s="193"/>
      <c r="L3" s="193"/>
      <c r="M3" s="193"/>
      <c r="N3" s="193"/>
      <c r="O3" s="193"/>
    </row>
    <row r="4" spans="1:15">
      <c r="A4" s="623" t="s">
        <v>8</v>
      </c>
      <c r="B4" s="624"/>
      <c r="C4" s="624"/>
      <c r="D4" s="624"/>
      <c r="E4" s="624"/>
      <c r="F4" s="624"/>
      <c r="G4" s="624"/>
      <c r="H4" s="524"/>
      <c r="I4" s="524"/>
    </row>
    <row r="5" spans="1:15" ht="29.25" customHeight="1">
      <c r="A5" s="617">
        <f>Planowanie!B20</f>
        <v>0</v>
      </c>
      <c r="B5" s="618"/>
      <c r="C5" s="618"/>
      <c r="D5" s="618"/>
      <c r="E5" s="618"/>
      <c r="F5" s="618"/>
      <c r="G5" s="618"/>
      <c r="H5" s="619"/>
      <c r="I5" s="619"/>
      <c r="J5" s="194"/>
      <c r="K5" s="194"/>
      <c r="L5" s="195"/>
      <c r="M5" s="195"/>
      <c r="N5" s="195"/>
    </row>
    <row r="6" spans="1:15" ht="3" customHeight="1">
      <c r="A6" s="602"/>
      <c r="B6" s="415"/>
      <c r="C6" s="415"/>
      <c r="D6" s="415"/>
      <c r="E6" s="415"/>
      <c r="F6" s="415"/>
      <c r="G6" s="415"/>
      <c r="H6" s="603"/>
      <c r="I6" s="603"/>
      <c r="J6" s="195"/>
      <c r="K6" s="195"/>
      <c r="L6" s="195"/>
      <c r="M6" s="195"/>
      <c r="N6" s="195"/>
    </row>
    <row r="7" spans="1:15" ht="15" customHeight="1">
      <c r="A7" s="620" t="s">
        <v>150</v>
      </c>
      <c r="B7" s="621"/>
      <c r="C7" s="621"/>
      <c r="D7" s="621"/>
      <c r="E7" s="621"/>
      <c r="F7" s="621"/>
      <c r="G7" s="621"/>
      <c r="H7" s="622"/>
      <c r="I7" s="622"/>
      <c r="J7" s="193"/>
      <c r="K7" s="193"/>
      <c r="L7" s="193"/>
      <c r="M7" s="193"/>
    </row>
    <row r="8" spans="1:15" ht="15" customHeight="1">
      <c r="A8" s="599"/>
      <c r="B8" s="600"/>
      <c r="C8" s="600"/>
      <c r="D8" s="600"/>
      <c r="E8" s="600"/>
      <c r="F8" s="600"/>
      <c r="G8" s="600"/>
      <c r="H8" s="601"/>
      <c r="I8" s="601"/>
      <c r="J8" s="193"/>
      <c r="K8" s="193"/>
      <c r="L8" s="193"/>
      <c r="M8" s="193"/>
    </row>
    <row r="9" spans="1:15">
      <c r="A9" s="196" t="s">
        <v>272</v>
      </c>
      <c r="B9" s="604"/>
      <c r="C9" s="605"/>
      <c r="D9" s="605"/>
      <c r="E9" s="605"/>
      <c r="F9" s="605"/>
      <c r="G9" s="605"/>
      <c r="H9" s="605"/>
      <c r="I9" s="605"/>
      <c r="J9" s="193"/>
      <c r="K9" s="193"/>
      <c r="L9" s="193"/>
      <c r="M9" s="193"/>
    </row>
    <row r="10" spans="1:15">
      <c r="A10" s="196" t="s">
        <v>273</v>
      </c>
      <c r="B10" s="604"/>
      <c r="C10" s="605"/>
      <c r="D10" s="605"/>
      <c r="E10" s="605"/>
      <c r="F10" s="605"/>
      <c r="G10" s="605"/>
      <c r="H10" s="605"/>
      <c r="I10" s="605"/>
      <c r="J10" s="193"/>
      <c r="K10" s="193"/>
      <c r="L10" s="193"/>
      <c r="M10" s="193"/>
    </row>
    <row r="11" spans="1:15">
      <c r="A11" s="196" t="s">
        <v>44</v>
      </c>
      <c r="B11" s="604"/>
      <c r="C11" s="605"/>
      <c r="D11" s="605"/>
      <c r="E11" s="605"/>
      <c r="F11" s="605"/>
      <c r="G11" s="605"/>
      <c r="H11" s="605"/>
      <c r="I11" s="605"/>
      <c r="J11" s="193"/>
      <c r="K11" s="193"/>
      <c r="L11" s="193"/>
      <c r="M11" s="193"/>
    </row>
    <row r="12" spans="1:15">
      <c r="A12" s="196" t="s">
        <v>45</v>
      </c>
      <c r="B12" s="604"/>
      <c r="C12" s="605"/>
      <c r="D12" s="605"/>
      <c r="E12" s="605"/>
      <c r="F12" s="605"/>
      <c r="G12" s="605"/>
      <c r="H12" s="605"/>
      <c r="I12" s="605"/>
      <c r="J12" s="193"/>
      <c r="K12" s="193"/>
      <c r="L12" s="193"/>
      <c r="M12" s="193"/>
    </row>
    <row r="13" spans="1:15">
      <c r="A13" s="196" t="s">
        <v>46</v>
      </c>
      <c r="B13" s="604"/>
      <c r="C13" s="605"/>
      <c r="D13" s="605"/>
      <c r="E13" s="605"/>
      <c r="F13" s="605"/>
      <c r="G13" s="605"/>
      <c r="H13" s="605"/>
      <c r="I13" s="605"/>
      <c r="J13" s="193"/>
      <c r="K13" s="193"/>
      <c r="L13" s="193"/>
      <c r="M13" s="193"/>
    </row>
    <row r="14" spans="1:15">
      <c r="A14" s="196" t="s">
        <v>47</v>
      </c>
      <c r="B14" s="604"/>
      <c r="C14" s="605"/>
      <c r="D14" s="605"/>
      <c r="E14" s="605"/>
      <c r="F14" s="605"/>
      <c r="G14" s="605"/>
      <c r="H14" s="605"/>
      <c r="I14" s="605"/>
      <c r="J14" s="193"/>
      <c r="K14" s="193"/>
      <c r="L14" s="193"/>
      <c r="M14" s="193"/>
    </row>
    <row r="15" spans="1:15">
      <c r="A15" s="196" t="s">
        <v>50</v>
      </c>
      <c r="B15" s="604"/>
      <c r="C15" s="605"/>
      <c r="D15" s="605"/>
      <c r="E15" s="605"/>
      <c r="F15" s="605"/>
      <c r="G15" s="605"/>
      <c r="H15" s="605"/>
      <c r="I15" s="605"/>
      <c r="J15" s="193"/>
      <c r="K15" s="193"/>
      <c r="L15" s="193"/>
      <c r="M15" s="193"/>
    </row>
    <row r="16" spans="1:15">
      <c r="A16" s="606" t="s">
        <v>48</v>
      </c>
      <c r="B16" s="607"/>
      <c r="C16" s="607"/>
      <c r="D16" s="605"/>
      <c r="E16" s="605"/>
      <c r="F16" s="605"/>
      <c r="G16" s="605"/>
      <c r="H16" s="605"/>
      <c r="I16" s="605"/>
      <c r="J16" s="193"/>
      <c r="K16" s="193"/>
      <c r="L16" s="193"/>
      <c r="M16" s="193"/>
    </row>
    <row r="17" spans="1:14">
      <c r="A17" s="196" t="s">
        <v>46</v>
      </c>
      <c r="B17" s="604"/>
      <c r="C17" s="605"/>
      <c r="D17" s="605"/>
      <c r="E17" s="605"/>
      <c r="F17" s="605"/>
      <c r="G17" s="605"/>
      <c r="H17" s="605"/>
      <c r="I17" s="605"/>
      <c r="J17" s="193"/>
      <c r="K17" s="193"/>
      <c r="L17" s="193"/>
      <c r="M17" s="193"/>
    </row>
    <row r="18" spans="1:14">
      <c r="A18" s="196" t="s">
        <v>47</v>
      </c>
      <c r="B18" s="604"/>
      <c r="C18" s="605"/>
      <c r="D18" s="605"/>
      <c r="E18" s="605"/>
      <c r="F18" s="605"/>
      <c r="G18" s="605"/>
      <c r="H18" s="605"/>
      <c r="I18" s="605"/>
      <c r="J18" s="193"/>
      <c r="K18" s="193"/>
      <c r="L18" s="193"/>
      <c r="M18" s="193"/>
    </row>
    <row r="19" spans="1:14">
      <c r="A19" s="196" t="s">
        <v>274</v>
      </c>
      <c r="B19" s="604"/>
      <c r="C19" s="605"/>
      <c r="D19" s="605"/>
      <c r="E19" s="605"/>
      <c r="F19" s="605"/>
      <c r="G19" s="605"/>
      <c r="H19" s="605"/>
      <c r="I19" s="605"/>
      <c r="J19" s="193"/>
      <c r="K19" s="193"/>
      <c r="L19" s="193"/>
      <c r="M19" s="193"/>
    </row>
    <row r="20" spans="1:14" ht="3" customHeight="1">
      <c r="A20" s="614"/>
      <c r="B20" s="615"/>
      <c r="C20" s="615"/>
      <c r="D20" s="615"/>
      <c r="E20" s="615"/>
      <c r="F20" s="615"/>
      <c r="G20" s="615"/>
      <c r="H20" s="616"/>
      <c r="I20" s="616"/>
      <c r="J20" s="195"/>
      <c r="K20" s="195"/>
      <c r="L20" s="195"/>
      <c r="M20" s="195"/>
      <c r="N20" s="195"/>
    </row>
    <row r="21" spans="1:14" ht="15" customHeight="1">
      <c r="A21" s="608" t="s">
        <v>151</v>
      </c>
      <c r="B21" s="609"/>
      <c r="C21" s="609"/>
      <c r="D21" s="609"/>
      <c r="E21" s="609"/>
      <c r="F21" s="609"/>
      <c r="G21" s="609"/>
      <c r="H21" s="610"/>
      <c r="I21" s="610"/>
      <c r="J21" s="193"/>
      <c r="K21" s="193"/>
      <c r="L21" s="193"/>
      <c r="M21" s="193"/>
    </row>
    <row r="22" spans="1:14" ht="15" customHeight="1">
      <c r="A22" s="611"/>
      <c r="B22" s="612"/>
      <c r="C22" s="612"/>
      <c r="D22" s="612"/>
      <c r="E22" s="612"/>
      <c r="F22" s="612"/>
      <c r="G22" s="612"/>
      <c r="H22" s="613"/>
      <c r="I22" s="613"/>
      <c r="J22" s="193"/>
      <c r="K22" s="193"/>
      <c r="L22" s="193"/>
      <c r="M22" s="193"/>
    </row>
    <row r="23" spans="1:14">
      <c r="A23" s="196" t="s">
        <v>272</v>
      </c>
      <c r="B23" s="604"/>
      <c r="C23" s="605"/>
      <c r="D23" s="605"/>
      <c r="E23" s="605"/>
      <c r="F23" s="605"/>
      <c r="G23" s="605"/>
      <c r="H23" s="605"/>
      <c r="I23" s="605"/>
      <c r="J23" s="193"/>
      <c r="K23" s="193"/>
      <c r="L23" s="193"/>
      <c r="M23" s="193"/>
    </row>
    <row r="24" spans="1:14">
      <c r="A24" s="196" t="s">
        <v>273</v>
      </c>
      <c r="B24" s="604"/>
      <c r="C24" s="605"/>
      <c r="D24" s="605"/>
      <c r="E24" s="605"/>
      <c r="F24" s="605"/>
      <c r="G24" s="605"/>
      <c r="H24" s="605"/>
      <c r="I24" s="605"/>
      <c r="J24" s="193"/>
      <c r="K24" s="193"/>
      <c r="L24" s="193"/>
      <c r="M24" s="193"/>
    </row>
    <row r="25" spans="1:14">
      <c r="A25" s="196" t="s">
        <v>44</v>
      </c>
      <c r="B25" s="604"/>
      <c r="C25" s="605"/>
      <c r="D25" s="605"/>
      <c r="E25" s="605"/>
      <c r="F25" s="605"/>
      <c r="G25" s="605"/>
      <c r="H25" s="605"/>
      <c r="I25" s="605"/>
      <c r="J25" s="193"/>
      <c r="K25" s="193"/>
      <c r="L25" s="193"/>
      <c r="M25" s="193"/>
    </row>
    <row r="26" spans="1:14">
      <c r="A26" s="196" t="s">
        <v>45</v>
      </c>
      <c r="B26" s="604"/>
      <c r="C26" s="605"/>
      <c r="D26" s="605"/>
      <c r="E26" s="605"/>
      <c r="F26" s="605"/>
      <c r="G26" s="605"/>
      <c r="H26" s="605"/>
      <c r="I26" s="605"/>
      <c r="J26" s="193"/>
      <c r="K26" s="193"/>
      <c r="L26" s="193"/>
      <c r="M26" s="193"/>
    </row>
    <row r="27" spans="1:14">
      <c r="A27" s="196" t="s">
        <v>46</v>
      </c>
      <c r="B27" s="604"/>
      <c r="C27" s="605"/>
      <c r="D27" s="605"/>
      <c r="E27" s="605"/>
      <c r="F27" s="605"/>
      <c r="G27" s="605"/>
      <c r="H27" s="605"/>
      <c r="I27" s="605"/>
      <c r="J27" s="193"/>
      <c r="K27" s="193"/>
      <c r="L27" s="193"/>
      <c r="M27" s="193"/>
    </row>
    <row r="28" spans="1:14">
      <c r="A28" s="196" t="s">
        <v>47</v>
      </c>
      <c r="B28" s="604"/>
      <c r="C28" s="605"/>
      <c r="D28" s="605"/>
      <c r="E28" s="605"/>
      <c r="F28" s="605"/>
      <c r="G28" s="605"/>
      <c r="H28" s="605"/>
      <c r="I28" s="605"/>
      <c r="J28" s="193"/>
      <c r="K28" s="193"/>
      <c r="L28" s="193"/>
      <c r="M28" s="193"/>
    </row>
    <row r="29" spans="1:14">
      <c r="A29" s="196" t="s">
        <v>50</v>
      </c>
      <c r="B29" s="604"/>
      <c r="C29" s="605"/>
      <c r="D29" s="605"/>
      <c r="E29" s="605"/>
      <c r="F29" s="605"/>
      <c r="G29" s="605"/>
      <c r="H29" s="605"/>
      <c r="I29" s="605"/>
      <c r="J29" s="193"/>
      <c r="K29" s="193"/>
      <c r="L29" s="193"/>
      <c r="M29" s="193"/>
    </row>
    <row r="30" spans="1:14">
      <c r="A30" s="606" t="s">
        <v>48</v>
      </c>
      <c r="B30" s="607"/>
      <c r="C30" s="607"/>
      <c r="D30" s="605"/>
      <c r="E30" s="605"/>
      <c r="F30" s="605"/>
      <c r="G30" s="605"/>
      <c r="H30" s="605"/>
      <c r="I30" s="605"/>
      <c r="J30" s="193"/>
      <c r="K30" s="193"/>
      <c r="L30" s="193"/>
      <c r="M30" s="193"/>
    </row>
    <row r="31" spans="1:14">
      <c r="A31" s="196" t="s">
        <v>46</v>
      </c>
      <c r="B31" s="604"/>
      <c r="C31" s="605"/>
      <c r="D31" s="605"/>
      <c r="E31" s="605"/>
      <c r="F31" s="605"/>
      <c r="G31" s="605"/>
      <c r="H31" s="605"/>
      <c r="I31" s="605"/>
      <c r="J31" s="193"/>
      <c r="K31" s="193"/>
      <c r="L31" s="193"/>
      <c r="M31" s="193"/>
    </row>
    <row r="32" spans="1:14">
      <c r="A32" s="196" t="s">
        <v>47</v>
      </c>
      <c r="B32" s="604"/>
      <c r="C32" s="605"/>
      <c r="D32" s="605"/>
      <c r="E32" s="605"/>
      <c r="F32" s="605"/>
      <c r="G32" s="605"/>
      <c r="H32" s="605"/>
      <c r="I32" s="605"/>
      <c r="J32" s="193"/>
      <c r="K32" s="193"/>
      <c r="L32" s="193"/>
      <c r="M32" s="193"/>
    </row>
    <row r="33" spans="1:14">
      <c r="A33" s="196" t="s">
        <v>274</v>
      </c>
      <c r="B33" s="604"/>
      <c r="C33" s="605"/>
      <c r="D33" s="605"/>
      <c r="E33" s="605"/>
      <c r="F33" s="605"/>
      <c r="G33" s="605"/>
      <c r="H33" s="605"/>
      <c r="I33" s="605"/>
      <c r="J33" s="193"/>
      <c r="K33" s="193"/>
      <c r="L33" s="193"/>
      <c r="M33" s="193"/>
    </row>
    <row r="34" spans="1:14" ht="3" customHeight="1">
      <c r="A34" s="602"/>
      <c r="B34" s="415"/>
      <c r="C34" s="415"/>
      <c r="D34" s="415"/>
      <c r="E34" s="415"/>
      <c r="F34" s="415"/>
      <c r="G34" s="415"/>
      <c r="H34" s="603"/>
      <c r="I34" s="603"/>
      <c r="J34" s="195"/>
      <c r="K34" s="195"/>
      <c r="L34" s="195"/>
      <c r="M34" s="195"/>
      <c r="N34" s="195"/>
    </row>
    <row r="35" spans="1:14" ht="15" customHeight="1">
      <c r="A35" s="608" t="s">
        <v>152</v>
      </c>
      <c r="B35" s="609"/>
      <c r="C35" s="609"/>
      <c r="D35" s="609"/>
      <c r="E35" s="609"/>
      <c r="F35" s="609"/>
      <c r="G35" s="609"/>
      <c r="H35" s="610"/>
      <c r="I35" s="610"/>
      <c r="J35" s="193"/>
      <c r="K35" s="193"/>
      <c r="L35" s="193"/>
      <c r="M35" s="193"/>
    </row>
    <row r="36" spans="1:14" ht="15" customHeight="1">
      <c r="A36" s="611"/>
      <c r="B36" s="612"/>
      <c r="C36" s="612"/>
      <c r="D36" s="612"/>
      <c r="E36" s="612"/>
      <c r="F36" s="612"/>
      <c r="G36" s="612"/>
      <c r="H36" s="613"/>
      <c r="I36" s="613"/>
      <c r="J36" s="193"/>
      <c r="K36" s="193"/>
      <c r="L36" s="193"/>
      <c r="M36" s="193"/>
    </row>
    <row r="37" spans="1:14">
      <c r="A37" s="196" t="s">
        <v>272</v>
      </c>
      <c r="B37" s="604"/>
      <c r="C37" s="605"/>
      <c r="D37" s="605"/>
      <c r="E37" s="605"/>
      <c r="F37" s="605"/>
      <c r="G37" s="605"/>
      <c r="H37" s="605"/>
      <c r="I37" s="605"/>
      <c r="J37" s="193"/>
      <c r="K37" s="193"/>
      <c r="L37" s="193"/>
      <c r="M37" s="193"/>
    </row>
    <row r="38" spans="1:14">
      <c r="A38" s="196" t="s">
        <v>273</v>
      </c>
      <c r="B38" s="604"/>
      <c r="C38" s="605"/>
      <c r="D38" s="605"/>
      <c r="E38" s="605"/>
      <c r="F38" s="605"/>
      <c r="G38" s="605"/>
      <c r="H38" s="605"/>
      <c r="I38" s="605"/>
      <c r="J38" s="193"/>
      <c r="K38" s="193"/>
      <c r="L38" s="193"/>
      <c r="M38" s="193"/>
    </row>
    <row r="39" spans="1:14">
      <c r="A39" s="196" t="s">
        <v>44</v>
      </c>
      <c r="B39" s="604"/>
      <c r="C39" s="605"/>
      <c r="D39" s="605"/>
      <c r="E39" s="605"/>
      <c r="F39" s="605"/>
      <c r="G39" s="605"/>
      <c r="H39" s="605"/>
      <c r="I39" s="605"/>
      <c r="J39" s="193"/>
      <c r="K39" s="193"/>
      <c r="L39" s="193"/>
      <c r="M39" s="193"/>
    </row>
    <row r="40" spans="1:14">
      <c r="A40" s="196" t="s">
        <v>45</v>
      </c>
      <c r="B40" s="604"/>
      <c r="C40" s="605"/>
      <c r="D40" s="605"/>
      <c r="E40" s="605"/>
      <c r="F40" s="605"/>
      <c r="G40" s="605"/>
      <c r="H40" s="605"/>
      <c r="I40" s="605"/>
      <c r="J40" s="193"/>
      <c r="K40" s="193"/>
      <c r="L40" s="193"/>
      <c r="M40" s="193"/>
    </row>
    <row r="41" spans="1:14">
      <c r="A41" s="196" t="s">
        <v>46</v>
      </c>
      <c r="B41" s="604"/>
      <c r="C41" s="605"/>
      <c r="D41" s="605"/>
      <c r="E41" s="605"/>
      <c r="F41" s="605"/>
      <c r="G41" s="605"/>
      <c r="H41" s="605"/>
      <c r="I41" s="605"/>
      <c r="J41" s="193"/>
      <c r="K41" s="193"/>
      <c r="L41" s="193"/>
      <c r="M41" s="193"/>
    </row>
    <row r="42" spans="1:14">
      <c r="A42" s="196" t="s">
        <v>47</v>
      </c>
      <c r="B42" s="604"/>
      <c r="C42" s="605"/>
      <c r="D42" s="605"/>
      <c r="E42" s="605"/>
      <c r="F42" s="605"/>
      <c r="G42" s="605"/>
      <c r="H42" s="605"/>
      <c r="I42" s="605"/>
      <c r="J42" s="193"/>
      <c r="K42" s="193"/>
      <c r="L42" s="193"/>
      <c r="M42" s="193"/>
    </row>
    <row r="43" spans="1:14">
      <c r="A43" s="196" t="s">
        <v>50</v>
      </c>
      <c r="B43" s="604"/>
      <c r="C43" s="605"/>
      <c r="D43" s="605"/>
      <c r="E43" s="605"/>
      <c r="F43" s="605"/>
      <c r="G43" s="605"/>
      <c r="H43" s="605"/>
      <c r="I43" s="605"/>
      <c r="J43" s="193"/>
      <c r="K43" s="193"/>
      <c r="L43" s="193"/>
      <c r="M43" s="193"/>
    </row>
    <row r="44" spans="1:14">
      <c r="A44" s="606" t="s">
        <v>48</v>
      </c>
      <c r="B44" s="607"/>
      <c r="C44" s="607"/>
      <c r="D44" s="605"/>
      <c r="E44" s="605"/>
      <c r="F44" s="605"/>
      <c r="G44" s="605"/>
      <c r="H44" s="605"/>
      <c r="I44" s="605"/>
      <c r="J44" s="193"/>
      <c r="K44" s="193"/>
      <c r="L44" s="193"/>
      <c r="M44" s="193"/>
    </row>
    <row r="45" spans="1:14">
      <c r="A45" s="197" t="s">
        <v>46</v>
      </c>
      <c r="B45" s="604"/>
      <c r="C45" s="605"/>
      <c r="D45" s="605"/>
      <c r="E45" s="605"/>
      <c r="F45" s="605"/>
      <c r="G45" s="605"/>
      <c r="H45" s="605"/>
      <c r="I45" s="605"/>
      <c r="J45" s="193"/>
      <c r="K45" s="193"/>
      <c r="L45" s="193"/>
      <c r="M45" s="193"/>
    </row>
    <row r="46" spans="1:14">
      <c r="A46" s="197" t="s">
        <v>47</v>
      </c>
      <c r="B46" s="604"/>
      <c r="C46" s="605"/>
      <c r="D46" s="605"/>
      <c r="E46" s="605"/>
      <c r="F46" s="605"/>
      <c r="G46" s="605"/>
      <c r="H46" s="605"/>
      <c r="I46" s="605"/>
      <c r="J46" s="193"/>
      <c r="K46" s="193"/>
      <c r="L46" s="193"/>
      <c r="M46" s="193"/>
    </row>
    <row r="47" spans="1:14">
      <c r="A47" s="197" t="s">
        <v>229</v>
      </c>
      <c r="B47" s="604"/>
      <c r="C47" s="605"/>
      <c r="D47" s="605"/>
      <c r="E47" s="605"/>
      <c r="F47" s="605"/>
      <c r="G47" s="605"/>
      <c r="H47" s="605"/>
      <c r="I47" s="605"/>
      <c r="J47" s="193"/>
      <c r="K47" s="193"/>
      <c r="L47" s="193"/>
      <c r="M47" s="193"/>
    </row>
    <row r="48" spans="1:14" ht="3" customHeight="1">
      <c r="A48" s="602"/>
      <c r="B48" s="415"/>
      <c r="C48" s="415"/>
      <c r="D48" s="415"/>
      <c r="E48" s="415"/>
      <c r="F48" s="415"/>
      <c r="G48" s="415"/>
      <c r="H48" s="603"/>
      <c r="I48" s="603"/>
      <c r="J48" s="195"/>
      <c r="K48" s="195"/>
      <c r="L48" s="195"/>
      <c r="M48" s="195"/>
      <c r="N48" s="195"/>
    </row>
    <row r="49" spans="1:14" ht="15" customHeight="1">
      <c r="A49" s="608" t="s">
        <v>153</v>
      </c>
      <c r="B49" s="609"/>
      <c r="C49" s="609"/>
      <c r="D49" s="609"/>
      <c r="E49" s="609"/>
      <c r="F49" s="609"/>
      <c r="G49" s="609"/>
      <c r="H49" s="610"/>
      <c r="I49" s="610"/>
      <c r="J49" s="193"/>
      <c r="K49" s="193"/>
      <c r="L49" s="193"/>
      <c r="M49" s="193"/>
    </row>
    <row r="50" spans="1:14" ht="15" customHeight="1">
      <c r="A50" s="611"/>
      <c r="B50" s="612"/>
      <c r="C50" s="612"/>
      <c r="D50" s="612"/>
      <c r="E50" s="612"/>
      <c r="F50" s="612"/>
      <c r="G50" s="612"/>
      <c r="H50" s="613"/>
      <c r="I50" s="613"/>
      <c r="J50" s="193"/>
      <c r="K50" s="193"/>
      <c r="L50" s="193"/>
      <c r="M50" s="193"/>
    </row>
    <row r="51" spans="1:14">
      <c r="A51" s="196" t="s">
        <v>272</v>
      </c>
      <c r="B51" s="604"/>
      <c r="C51" s="605"/>
      <c r="D51" s="605"/>
      <c r="E51" s="605"/>
      <c r="F51" s="605"/>
      <c r="G51" s="605"/>
      <c r="H51" s="605"/>
      <c r="I51" s="605"/>
      <c r="J51" s="193"/>
      <c r="K51" s="193"/>
      <c r="L51" s="193"/>
      <c r="M51" s="193"/>
    </row>
    <row r="52" spans="1:14">
      <c r="A52" s="196" t="s">
        <v>273</v>
      </c>
      <c r="B52" s="604"/>
      <c r="C52" s="605"/>
      <c r="D52" s="605"/>
      <c r="E52" s="605"/>
      <c r="F52" s="605"/>
      <c r="G52" s="605"/>
      <c r="H52" s="605"/>
      <c r="I52" s="605"/>
      <c r="J52" s="193"/>
      <c r="K52" s="193"/>
      <c r="L52" s="193"/>
      <c r="M52" s="193"/>
    </row>
    <row r="53" spans="1:14">
      <c r="A53" s="196" t="s">
        <v>44</v>
      </c>
      <c r="B53" s="604"/>
      <c r="C53" s="605"/>
      <c r="D53" s="605"/>
      <c r="E53" s="605"/>
      <c r="F53" s="605"/>
      <c r="G53" s="605"/>
      <c r="H53" s="605"/>
      <c r="I53" s="605"/>
      <c r="J53" s="193"/>
      <c r="K53" s="193"/>
      <c r="L53" s="193"/>
      <c r="M53" s="193"/>
    </row>
    <row r="54" spans="1:14">
      <c r="A54" s="196" t="s">
        <v>45</v>
      </c>
      <c r="B54" s="604"/>
      <c r="C54" s="605"/>
      <c r="D54" s="605"/>
      <c r="E54" s="605"/>
      <c r="F54" s="605"/>
      <c r="G54" s="605"/>
      <c r="H54" s="605"/>
      <c r="I54" s="605"/>
      <c r="J54" s="193"/>
      <c r="K54" s="193"/>
      <c r="L54" s="193"/>
      <c r="M54" s="193"/>
    </row>
    <row r="55" spans="1:14">
      <c r="A55" s="196" t="s">
        <v>46</v>
      </c>
      <c r="B55" s="604"/>
      <c r="C55" s="605"/>
      <c r="D55" s="605"/>
      <c r="E55" s="605"/>
      <c r="F55" s="605"/>
      <c r="G55" s="605"/>
      <c r="H55" s="605"/>
      <c r="I55" s="605"/>
      <c r="J55" s="193"/>
      <c r="K55" s="193"/>
      <c r="L55" s="193"/>
      <c r="M55" s="193"/>
    </row>
    <row r="56" spans="1:14">
      <c r="A56" s="196" t="s">
        <v>47</v>
      </c>
      <c r="B56" s="604"/>
      <c r="C56" s="605"/>
      <c r="D56" s="605"/>
      <c r="E56" s="605"/>
      <c r="F56" s="605"/>
      <c r="G56" s="605"/>
      <c r="H56" s="605"/>
      <c r="I56" s="605"/>
      <c r="J56" s="193"/>
      <c r="K56" s="193"/>
      <c r="L56" s="193"/>
      <c r="M56" s="193"/>
    </row>
    <row r="57" spans="1:14">
      <c r="A57" s="196" t="s">
        <v>50</v>
      </c>
      <c r="B57" s="604"/>
      <c r="C57" s="605"/>
      <c r="D57" s="605"/>
      <c r="E57" s="605"/>
      <c r="F57" s="605"/>
      <c r="G57" s="605"/>
      <c r="H57" s="605"/>
      <c r="I57" s="605"/>
      <c r="J57" s="193"/>
      <c r="K57" s="193"/>
      <c r="L57" s="193"/>
      <c r="M57" s="193"/>
    </row>
    <row r="58" spans="1:14">
      <c r="A58" s="606" t="s">
        <v>48</v>
      </c>
      <c r="B58" s="607"/>
      <c r="C58" s="607"/>
      <c r="D58" s="605"/>
      <c r="E58" s="605"/>
      <c r="F58" s="605"/>
      <c r="G58" s="605"/>
      <c r="H58" s="605"/>
      <c r="I58" s="605"/>
      <c r="J58" s="193"/>
      <c r="K58" s="193"/>
      <c r="L58" s="193"/>
      <c r="M58" s="193"/>
    </row>
    <row r="59" spans="1:14">
      <c r="A59" s="196" t="s">
        <v>46</v>
      </c>
      <c r="B59" s="604"/>
      <c r="C59" s="605"/>
      <c r="D59" s="605"/>
      <c r="E59" s="605"/>
      <c r="F59" s="605"/>
      <c r="G59" s="605"/>
      <c r="H59" s="605"/>
      <c r="I59" s="605"/>
      <c r="J59" s="193"/>
      <c r="K59" s="193"/>
      <c r="L59" s="193"/>
      <c r="M59" s="193"/>
    </row>
    <row r="60" spans="1:14">
      <c r="A60" s="196" t="s">
        <v>47</v>
      </c>
      <c r="B60" s="604"/>
      <c r="C60" s="605"/>
      <c r="D60" s="605"/>
      <c r="E60" s="605"/>
      <c r="F60" s="605"/>
      <c r="G60" s="605"/>
      <c r="H60" s="605"/>
      <c r="I60" s="605"/>
      <c r="J60" s="193"/>
      <c r="K60" s="193"/>
      <c r="L60" s="193"/>
      <c r="M60" s="193"/>
    </row>
    <row r="61" spans="1:14">
      <c r="A61" s="196" t="s">
        <v>274</v>
      </c>
      <c r="B61" s="604"/>
      <c r="C61" s="605"/>
      <c r="D61" s="605"/>
      <c r="E61" s="605"/>
      <c r="F61" s="605"/>
      <c r="G61" s="605"/>
      <c r="H61" s="605"/>
      <c r="I61" s="605"/>
      <c r="J61" s="193"/>
      <c r="K61" s="193"/>
      <c r="L61" s="193"/>
      <c r="M61" s="193"/>
    </row>
    <row r="62" spans="1:14" ht="3" customHeight="1">
      <c r="A62" s="602"/>
      <c r="B62" s="415"/>
      <c r="C62" s="415"/>
      <c r="D62" s="415"/>
      <c r="E62" s="415"/>
      <c r="F62" s="415"/>
      <c r="G62" s="415"/>
      <c r="H62" s="603"/>
      <c r="I62" s="603"/>
      <c r="J62" s="195"/>
      <c r="K62" s="195"/>
      <c r="L62" s="195"/>
      <c r="M62" s="195"/>
      <c r="N62" s="195"/>
    </row>
    <row r="63" spans="1:14" ht="15" customHeight="1">
      <c r="A63" s="608" t="s">
        <v>154</v>
      </c>
      <c r="B63" s="609"/>
      <c r="C63" s="609"/>
      <c r="D63" s="609"/>
      <c r="E63" s="609"/>
      <c r="F63" s="609"/>
      <c r="G63" s="609"/>
      <c r="H63" s="610"/>
      <c r="I63" s="610"/>
      <c r="J63" s="193"/>
      <c r="K63" s="193"/>
      <c r="L63" s="193"/>
      <c r="M63" s="193"/>
    </row>
    <row r="64" spans="1:14" ht="15" customHeight="1">
      <c r="A64" s="611"/>
      <c r="B64" s="612"/>
      <c r="C64" s="612"/>
      <c r="D64" s="612"/>
      <c r="E64" s="612"/>
      <c r="F64" s="612"/>
      <c r="G64" s="612"/>
      <c r="H64" s="613"/>
      <c r="I64" s="613"/>
      <c r="J64" s="193"/>
      <c r="K64" s="193"/>
      <c r="L64" s="193"/>
      <c r="M64" s="193"/>
    </row>
    <row r="65" spans="1:14">
      <c r="A65" s="196" t="s">
        <v>272</v>
      </c>
      <c r="B65" s="604"/>
      <c r="C65" s="605"/>
      <c r="D65" s="605"/>
      <c r="E65" s="605"/>
      <c r="F65" s="605"/>
      <c r="G65" s="605"/>
      <c r="H65" s="605"/>
      <c r="I65" s="605"/>
      <c r="J65" s="193"/>
      <c r="K65" s="193"/>
      <c r="L65" s="193"/>
      <c r="M65" s="193"/>
    </row>
    <row r="66" spans="1:14">
      <c r="A66" s="196" t="s">
        <v>273</v>
      </c>
      <c r="B66" s="604"/>
      <c r="C66" s="605"/>
      <c r="D66" s="605"/>
      <c r="E66" s="605"/>
      <c r="F66" s="605"/>
      <c r="G66" s="605"/>
      <c r="H66" s="605"/>
      <c r="I66" s="605"/>
      <c r="J66" s="193"/>
      <c r="K66" s="193"/>
      <c r="L66" s="193"/>
      <c r="M66" s="193"/>
    </row>
    <row r="67" spans="1:14">
      <c r="A67" s="196" t="s">
        <v>44</v>
      </c>
      <c r="B67" s="604"/>
      <c r="C67" s="605"/>
      <c r="D67" s="605"/>
      <c r="E67" s="605"/>
      <c r="F67" s="605"/>
      <c r="G67" s="605"/>
      <c r="H67" s="605"/>
      <c r="I67" s="605"/>
      <c r="J67" s="193"/>
      <c r="K67" s="193"/>
      <c r="L67" s="193"/>
      <c r="M67" s="193"/>
    </row>
    <row r="68" spans="1:14">
      <c r="A68" s="196" t="s">
        <v>45</v>
      </c>
      <c r="B68" s="604"/>
      <c r="C68" s="605"/>
      <c r="D68" s="605"/>
      <c r="E68" s="605"/>
      <c r="F68" s="605"/>
      <c r="G68" s="605"/>
      <c r="H68" s="605"/>
      <c r="I68" s="605"/>
      <c r="J68" s="193"/>
      <c r="K68" s="193"/>
      <c r="L68" s="193"/>
      <c r="M68" s="193"/>
    </row>
    <row r="69" spans="1:14">
      <c r="A69" s="196" t="s">
        <v>46</v>
      </c>
      <c r="B69" s="604"/>
      <c r="C69" s="605"/>
      <c r="D69" s="605"/>
      <c r="E69" s="605"/>
      <c r="F69" s="605"/>
      <c r="G69" s="605"/>
      <c r="H69" s="605"/>
      <c r="I69" s="605"/>
      <c r="J69" s="193"/>
      <c r="K69" s="193"/>
      <c r="L69" s="193"/>
      <c r="M69" s="193"/>
    </row>
    <row r="70" spans="1:14">
      <c r="A70" s="196" t="s">
        <v>47</v>
      </c>
      <c r="B70" s="604"/>
      <c r="C70" s="605"/>
      <c r="D70" s="605"/>
      <c r="E70" s="605"/>
      <c r="F70" s="605"/>
      <c r="G70" s="605"/>
      <c r="H70" s="605"/>
      <c r="I70" s="605"/>
      <c r="J70" s="193"/>
      <c r="K70" s="193"/>
      <c r="L70" s="193"/>
      <c r="M70" s="193"/>
    </row>
    <row r="71" spans="1:14">
      <c r="A71" s="196" t="s">
        <v>50</v>
      </c>
      <c r="B71" s="604"/>
      <c r="C71" s="605"/>
      <c r="D71" s="605"/>
      <c r="E71" s="605"/>
      <c r="F71" s="605"/>
      <c r="G71" s="605"/>
      <c r="H71" s="605"/>
      <c r="I71" s="605"/>
      <c r="J71" s="193"/>
      <c r="K71" s="193"/>
      <c r="L71" s="193"/>
      <c r="M71" s="193"/>
    </row>
    <row r="72" spans="1:14">
      <c r="A72" s="606" t="s">
        <v>48</v>
      </c>
      <c r="B72" s="607"/>
      <c r="C72" s="607"/>
      <c r="D72" s="605"/>
      <c r="E72" s="605"/>
      <c r="F72" s="605"/>
      <c r="G72" s="605"/>
      <c r="H72" s="605"/>
      <c r="I72" s="605"/>
      <c r="J72" s="193"/>
      <c r="K72" s="193"/>
      <c r="L72" s="193"/>
      <c r="M72" s="193"/>
    </row>
    <row r="73" spans="1:14">
      <c r="A73" s="196" t="s">
        <v>46</v>
      </c>
      <c r="B73" s="604"/>
      <c r="C73" s="605"/>
      <c r="D73" s="605"/>
      <c r="E73" s="605"/>
      <c r="F73" s="605"/>
      <c r="G73" s="605"/>
      <c r="H73" s="605"/>
      <c r="I73" s="605"/>
      <c r="J73" s="193"/>
      <c r="K73" s="193"/>
      <c r="L73" s="193"/>
      <c r="M73" s="193"/>
    </row>
    <row r="74" spans="1:14">
      <c r="A74" s="196" t="s">
        <v>47</v>
      </c>
      <c r="B74" s="604"/>
      <c r="C74" s="605"/>
      <c r="D74" s="605"/>
      <c r="E74" s="605"/>
      <c r="F74" s="605"/>
      <c r="G74" s="605"/>
      <c r="H74" s="605"/>
      <c r="I74" s="605"/>
      <c r="J74" s="193"/>
      <c r="K74" s="193"/>
      <c r="L74" s="193"/>
      <c r="M74" s="193"/>
    </row>
    <row r="75" spans="1:14">
      <c r="A75" s="196" t="s">
        <v>274</v>
      </c>
      <c r="B75" s="604"/>
      <c r="C75" s="605"/>
      <c r="D75" s="605"/>
      <c r="E75" s="605"/>
      <c r="F75" s="605"/>
      <c r="G75" s="605"/>
      <c r="H75" s="605"/>
      <c r="I75" s="605"/>
      <c r="J75" s="193"/>
      <c r="K75" s="193"/>
      <c r="L75" s="193"/>
      <c r="M75" s="193"/>
    </row>
    <row r="76" spans="1:14" ht="3" customHeight="1">
      <c r="A76" s="602"/>
      <c r="B76" s="415"/>
      <c r="C76" s="415"/>
      <c r="D76" s="415"/>
      <c r="E76" s="415"/>
      <c r="F76" s="415"/>
      <c r="G76" s="415"/>
      <c r="H76" s="603"/>
      <c r="I76" s="603"/>
      <c r="J76" s="195"/>
      <c r="K76" s="195"/>
      <c r="L76" s="195"/>
      <c r="M76" s="195"/>
      <c r="N76" s="195"/>
    </row>
  </sheetData>
  <sheetProtection algorithmName="SHA-512" hashValue="jfY6nPtWZwlH16hqCQYwA1PH+0uqyr5JSIsgSSJmRsFCgrfIAMPHnvGpKccrnz4DIwMNKCeDd7oUwpFuWGt2cA==" saltValue="c8CdXdS0WwPQOZBKNhPehw==" spinCount="100000" sheet="1" objects="1" scenarios="1" formatRows="0"/>
  <mergeCells count="82">
    <mergeCell ref="A5:I5"/>
    <mergeCell ref="A6:I6"/>
    <mergeCell ref="A7:I7"/>
    <mergeCell ref="A1:I1"/>
    <mergeCell ref="A3:I3"/>
    <mergeCell ref="A4:I4"/>
    <mergeCell ref="G2:I2"/>
    <mergeCell ref="A2:F2"/>
    <mergeCell ref="A21:I21"/>
    <mergeCell ref="A20:I20"/>
    <mergeCell ref="A16:C16"/>
    <mergeCell ref="B33:I33"/>
    <mergeCell ref="B32:I32"/>
    <mergeCell ref="B31:I31"/>
    <mergeCell ref="D30:I30"/>
    <mergeCell ref="B29:I29"/>
    <mergeCell ref="B28:I28"/>
    <mergeCell ref="B27:I27"/>
    <mergeCell ref="B26:I26"/>
    <mergeCell ref="B25:I25"/>
    <mergeCell ref="B24:I24"/>
    <mergeCell ref="A30:C30"/>
    <mergeCell ref="B23:I23"/>
    <mergeCell ref="A22:I22"/>
    <mergeCell ref="B15:I15"/>
    <mergeCell ref="D16:I16"/>
    <mergeCell ref="B17:I17"/>
    <mergeCell ref="B18:I18"/>
    <mergeCell ref="B19:I19"/>
    <mergeCell ref="B9:I9"/>
    <mergeCell ref="B11:I11"/>
    <mergeCell ref="B12:I12"/>
    <mergeCell ref="B13:I13"/>
    <mergeCell ref="B14:I14"/>
    <mergeCell ref="B10:I10"/>
    <mergeCell ref="A34:I34"/>
    <mergeCell ref="A35:I35"/>
    <mergeCell ref="A36:I36"/>
    <mergeCell ref="B37:I37"/>
    <mergeCell ref="B38:I38"/>
    <mergeCell ref="B39:I39"/>
    <mergeCell ref="B40:I40"/>
    <mergeCell ref="B41:I41"/>
    <mergeCell ref="B42:I42"/>
    <mergeCell ref="B43:I43"/>
    <mergeCell ref="D44:I44"/>
    <mergeCell ref="B45:I45"/>
    <mergeCell ref="B46:I46"/>
    <mergeCell ref="B47:I47"/>
    <mergeCell ref="A48:I48"/>
    <mergeCell ref="A44:C44"/>
    <mergeCell ref="A49:I49"/>
    <mergeCell ref="A50:I50"/>
    <mergeCell ref="B51:I51"/>
    <mergeCell ref="B52:I52"/>
    <mergeCell ref="B53:I53"/>
    <mergeCell ref="A62:I62"/>
    <mergeCell ref="A63:I63"/>
    <mergeCell ref="A64:I64"/>
    <mergeCell ref="B54:I54"/>
    <mergeCell ref="B55:I55"/>
    <mergeCell ref="B56:I56"/>
    <mergeCell ref="B57:I57"/>
    <mergeCell ref="D58:I58"/>
    <mergeCell ref="A58:C58"/>
    <mergeCell ref="B59:I59"/>
    <mergeCell ref="A8:I8"/>
    <mergeCell ref="A76:I76"/>
    <mergeCell ref="B65:I65"/>
    <mergeCell ref="B66:I66"/>
    <mergeCell ref="B67:I67"/>
    <mergeCell ref="B68:I68"/>
    <mergeCell ref="B69:I69"/>
    <mergeCell ref="A72:C72"/>
    <mergeCell ref="B70:I70"/>
    <mergeCell ref="B71:I71"/>
    <mergeCell ref="D72:I72"/>
    <mergeCell ref="B73:I73"/>
    <mergeCell ref="B74:I74"/>
    <mergeCell ref="B75:I75"/>
    <mergeCell ref="B60:I60"/>
    <mergeCell ref="B61:I61"/>
  </mergeCells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K41"/>
  <sheetViews>
    <sheetView workbookViewId="0">
      <selection activeCell="G13" sqref="G13"/>
    </sheetView>
  </sheetViews>
  <sheetFormatPr defaultRowHeight="15"/>
  <cols>
    <col min="1" max="1" width="50.7109375" style="57" customWidth="1"/>
    <col min="2" max="2" width="22.7109375" style="57" customWidth="1"/>
    <col min="3" max="4" width="9.7109375" style="57" customWidth="1"/>
    <col min="5" max="7" width="10.42578125" style="57" bestFit="1" customWidth="1"/>
    <col min="8" max="16384" width="9.140625" style="57"/>
  </cols>
  <sheetData>
    <row r="1" spans="1:4" s="279" customFormat="1" ht="21.75" customHeight="1">
      <c r="A1" s="643" t="str">
        <f>IF(Planowanie!I85="błąd","Dane dotyczące wydatków zawierają błedy","")</f>
        <v/>
      </c>
      <c r="B1" s="644"/>
      <c r="C1" s="644"/>
      <c r="D1" s="645"/>
    </row>
    <row r="2" spans="1:4" s="58" customFormat="1">
      <c r="A2" s="646" t="s">
        <v>365</v>
      </c>
      <c r="B2" s="647"/>
      <c r="C2" s="560"/>
      <c r="D2" s="561"/>
    </row>
    <row r="3" spans="1:4" s="58" customFormat="1" ht="18.75" customHeight="1">
      <c r="A3" s="270" t="str">
        <f>IF(listy!Z236=29,"","Kosztorys inne zawiera błędy")</f>
        <v/>
      </c>
      <c r="B3" s="660" t="str">
        <f>IF(Planowanie!I75&gt;"",Planowanie!I75,"Wersja pierwotna")</f>
        <v>Wersja pierwotna</v>
      </c>
      <c r="C3" s="661"/>
      <c r="D3" s="661"/>
    </row>
    <row r="4" spans="1:4" s="58" customFormat="1" ht="30" customHeight="1">
      <c r="A4" s="653">
        <f>Planowanie!B20</f>
        <v>0</v>
      </c>
      <c r="B4" s="654"/>
      <c r="C4" s="654"/>
      <c r="D4" s="654"/>
    </row>
    <row r="5" spans="1:4" s="58" customFormat="1" ht="15" customHeight="1">
      <c r="A5" s="646" t="s">
        <v>281</v>
      </c>
      <c r="B5" s="561"/>
      <c r="C5" s="655" t="str">
        <f>Planowanie!B43</f>
        <v/>
      </c>
      <c r="D5" s="656"/>
    </row>
    <row r="6" spans="1:4" s="58" customFormat="1" ht="3" customHeight="1">
      <c r="A6" s="414"/>
      <c r="B6" s="414"/>
      <c r="C6" s="414"/>
      <c r="D6" s="414"/>
    </row>
    <row r="7" spans="1:4" s="58" customFormat="1" ht="15" customHeight="1">
      <c r="A7" s="648" t="str">
        <f>IF(listy!E10=2,"","Wypełnienie kolumny koszty (wniosek) oraz wydatki (sprawozdanie) w 4 pierwszych wierszach jest obligatoryjne.")</f>
        <v/>
      </c>
      <c r="B7" s="649"/>
      <c r="C7" s="649"/>
      <c r="D7" s="650"/>
    </row>
    <row r="8" spans="1:4" s="58" customFormat="1" ht="3" customHeight="1">
      <c r="A8" s="657"/>
      <c r="B8" s="658"/>
      <c r="C8" s="658"/>
      <c r="D8" s="659"/>
    </row>
    <row r="9" spans="1:4" s="58" customFormat="1" ht="17.25" customHeight="1">
      <c r="A9" s="651" t="s">
        <v>279</v>
      </c>
      <c r="B9" s="652"/>
      <c r="C9" s="63" t="s">
        <v>276</v>
      </c>
      <c r="D9" s="94" t="s">
        <v>277</v>
      </c>
    </row>
    <row r="10" spans="1:4" s="58" customFormat="1" ht="15" customHeight="1">
      <c r="A10" s="364" t="s">
        <v>280</v>
      </c>
      <c r="B10" s="638"/>
      <c r="C10" s="198">
        <v>0</v>
      </c>
      <c r="D10" s="199">
        <v>0</v>
      </c>
    </row>
    <row r="11" spans="1:4" s="58" customFormat="1" ht="15" customHeight="1">
      <c r="A11" s="364" t="s">
        <v>366</v>
      </c>
      <c r="B11" s="638"/>
      <c r="C11" s="198">
        <v>0</v>
      </c>
      <c r="D11" s="199">
        <v>0</v>
      </c>
    </row>
    <row r="12" spans="1:4" s="58" customFormat="1">
      <c r="A12" s="639" t="s">
        <v>155</v>
      </c>
      <c r="B12" s="640"/>
      <c r="C12" s="198">
        <v>0</v>
      </c>
      <c r="D12" s="199">
        <v>0</v>
      </c>
    </row>
    <row r="13" spans="1:4" s="58" customFormat="1">
      <c r="A13" s="639" t="s">
        <v>156</v>
      </c>
      <c r="B13" s="640"/>
      <c r="C13" s="198">
        <v>0</v>
      </c>
      <c r="D13" s="199">
        <v>0</v>
      </c>
    </row>
    <row r="14" spans="1:4" s="58" customFormat="1">
      <c r="A14" s="641" t="s">
        <v>278</v>
      </c>
      <c r="B14" s="642"/>
      <c r="C14" s="64">
        <f>SUM(C10:C13)</f>
        <v>0</v>
      </c>
      <c r="D14" s="60">
        <f>SUM(D10:D13)</f>
        <v>0</v>
      </c>
    </row>
    <row r="15" spans="1:4" s="58" customFormat="1" ht="3" customHeight="1">
      <c r="A15" s="634"/>
      <c r="B15" s="635"/>
      <c r="C15" s="636"/>
      <c r="D15" s="637"/>
    </row>
    <row r="16" spans="1:4" s="58" customFormat="1">
      <c r="A16" s="94" t="s">
        <v>39</v>
      </c>
      <c r="B16" s="62" t="s">
        <v>284</v>
      </c>
      <c r="C16" s="59">
        <f>SUM(C17:C40)</f>
        <v>0</v>
      </c>
      <c r="D16" s="60">
        <f>SUM(D17:D40)</f>
        <v>0</v>
      </c>
    </row>
    <row r="17" spans="1:11">
      <c r="A17" s="200"/>
      <c r="B17" s="201"/>
      <c r="C17" s="202"/>
      <c r="D17" s="203"/>
      <c r="E17" s="58"/>
      <c r="H17" s="266"/>
      <c r="I17" s="267"/>
    </row>
    <row r="18" spans="1:11">
      <c r="A18" s="200"/>
      <c r="B18" s="201"/>
      <c r="C18" s="202"/>
      <c r="D18" s="203"/>
      <c r="E18" s="58"/>
      <c r="H18" s="266"/>
      <c r="I18" s="267"/>
    </row>
    <row r="19" spans="1:11">
      <c r="A19" s="200"/>
      <c r="B19" s="201"/>
      <c r="C19" s="202"/>
      <c r="D19" s="203"/>
      <c r="E19" s="58"/>
      <c r="H19" s="266"/>
      <c r="I19" s="267"/>
    </row>
    <row r="20" spans="1:11">
      <c r="A20" s="200"/>
      <c r="B20" s="201"/>
      <c r="C20" s="202"/>
      <c r="D20" s="203"/>
      <c r="E20" s="58"/>
      <c r="H20" s="266"/>
      <c r="I20" s="267"/>
    </row>
    <row r="21" spans="1:11">
      <c r="A21" s="200"/>
      <c r="B21" s="201"/>
      <c r="C21" s="202"/>
      <c r="D21" s="203"/>
      <c r="E21" s="58"/>
      <c r="H21" s="266"/>
      <c r="I21" s="267"/>
    </row>
    <row r="22" spans="1:11">
      <c r="A22" s="200"/>
      <c r="B22" s="201"/>
      <c r="C22" s="202"/>
      <c r="D22" s="203"/>
      <c r="E22" s="58"/>
      <c r="H22" s="266"/>
      <c r="I22" s="267"/>
    </row>
    <row r="23" spans="1:11">
      <c r="A23" s="200"/>
      <c r="B23" s="201"/>
      <c r="C23" s="202"/>
      <c r="D23" s="203"/>
      <c r="E23" s="58"/>
      <c r="H23" s="266"/>
      <c r="I23" s="267"/>
    </row>
    <row r="24" spans="1:11">
      <c r="A24" s="200"/>
      <c r="B24" s="201"/>
      <c r="C24" s="202"/>
      <c r="D24" s="203"/>
      <c r="E24" s="58"/>
      <c r="H24" s="266"/>
      <c r="I24" s="267"/>
    </row>
    <row r="25" spans="1:11">
      <c r="A25" s="200"/>
      <c r="B25" s="201"/>
      <c r="C25" s="202"/>
      <c r="D25" s="203"/>
      <c r="E25" s="58"/>
      <c r="H25" s="266"/>
      <c r="I25" s="267"/>
    </row>
    <row r="26" spans="1:11">
      <c r="A26" s="200"/>
      <c r="B26" s="201"/>
      <c r="C26" s="202"/>
      <c r="D26" s="203"/>
      <c r="E26" s="58"/>
      <c r="H26" s="266"/>
      <c r="I26" s="267"/>
    </row>
    <row r="27" spans="1:11">
      <c r="A27" s="200"/>
      <c r="B27" s="201"/>
      <c r="C27" s="202"/>
      <c r="D27" s="203"/>
      <c r="E27" s="58"/>
      <c r="H27" s="266"/>
      <c r="I27" s="267"/>
      <c r="K27" s="111"/>
    </row>
    <row r="28" spans="1:11">
      <c r="A28" s="200"/>
      <c r="B28" s="201"/>
      <c r="C28" s="202"/>
      <c r="D28" s="203"/>
      <c r="E28" s="58"/>
      <c r="H28" s="266"/>
    </row>
    <row r="29" spans="1:11">
      <c r="A29" s="200"/>
      <c r="B29" s="201"/>
      <c r="C29" s="202"/>
      <c r="D29" s="203"/>
      <c r="E29" s="58"/>
      <c r="H29" s="266"/>
    </row>
    <row r="30" spans="1:11">
      <c r="A30" s="200"/>
      <c r="B30" s="201"/>
      <c r="C30" s="202"/>
      <c r="D30" s="203"/>
      <c r="E30" s="58"/>
      <c r="H30" s="266"/>
    </row>
    <row r="31" spans="1:11">
      <c r="A31" s="200"/>
      <c r="B31" s="201"/>
      <c r="C31" s="202"/>
      <c r="D31" s="203"/>
      <c r="E31" s="58"/>
      <c r="H31" s="266"/>
    </row>
    <row r="32" spans="1:11">
      <c r="A32" s="200"/>
      <c r="B32" s="204"/>
      <c r="C32" s="202"/>
      <c r="D32" s="203"/>
      <c r="E32" s="58"/>
      <c r="H32" s="266"/>
    </row>
    <row r="33" spans="1:5">
      <c r="A33" s="205"/>
      <c r="B33" s="204"/>
      <c r="C33" s="206"/>
      <c r="D33" s="203"/>
    </row>
    <row r="34" spans="1:5">
      <c r="A34" s="205"/>
      <c r="B34" s="204"/>
      <c r="C34" s="206"/>
      <c r="D34" s="203"/>
    </row>
    <row r="35" spans="1:5">
      <c r="A35" s="205"/>
      <c r="B35" s="204"/>
      <c r="C35" s="206"/>
      <c r="D35" s="203"/>
    </row>
    <row r="36" spans="1:5">
      <c r="A36" s="205"/>
      <c r="B36" s="204"/>
      <c r="C36" s="206"/>
      <c r="D36" s="203"/>
    </row>
    <row r="37" spans="1:5">
      <c r="A37" s="205"/>
      <c r="B37" s="204"/>
      <c r="C37" s="206"/>
      <c r="D37" s="203"/>
      <c r="E37" s="61"/>
    </row>
    <row r="38" spans="1:5">
      <c r="A38" s="205"/>
      <c r="B38" s="204"/>
      <c r="C38" s="206"/>
      <c r="D38" s="203"/>
    </row>
    <row r="39" spans="1:5">
      <c r="A39" s="205"/>
      <c r="B39" s="204"/>
      <c r="C39" s="206"/>
      <c r="D39" s="203"/>
    </row>
    <row r="40" spans="1:5">
      <c r="A40" s="205"/>
      <c r="B40" s="204"/>
      <c r="C40" s="206"/>
      <c r="D40" s="203"/>
    </row>
    <row r="41" spans="1:5" ht="15" customHeight="1">
      <c r="A41" s="631"/>
      <c r="B41" s="632"/>
      <c r="C41" s="632"/>
      <c r="D41" s="633"/>
    </row>
  </sheetData>
  <sheetProtection algorithmName="SHA-512" hashValue="6S085AA7CZxelD+4MmwsQzoKsne2r0+aZdKh4QBdoJUr2cSQ2iw04wpKu7kB6sRzVhiTxjQFpW8+0CwgoKFdxQ==" saltValue="ISU/VtojAU3YBr+f8NkZeA==" spinCount="100000" sheet="1" objects="1" scenarios="1" formatRows="0"/>
  <mergeCells count="17">
    <mergeCell ref="A1:D1"/>
    <mergeCell ref="A2:D2"/>
    <mergeCell ref="A7:D7"/>
    <mergeCell ref="A9:B9"/>
    <mergeCell ref="A4:D4"/>
    <mergeCell ref="A5:B5"/>
    <mergeCell ref="C5:D5"/>
    <mergeCell ref="A8:D8"/>
    <mergeCell ref="B3:D3"/>
    <mergeCell ref="A41:D41"/>
    <mergeCell ref="A15:D15"/>
    <mergeCell ref="A6:D6"/>
    <mergeCell ref="A10:B10"/>
    <mergeCell ref="A11:B11"/>
    <mergeCell ref="A12:B12"/>
    <mergeCell ref="A13:B13"/>
    <mergeCell ref="A14:B14"/>
  </mergeCells>
  <pageMargins left="0.70866141732283472" right="0.11811023622047245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listy!$A$54:$A$57</xm:f>
          </x14:formula1>
          <xm:sqref>B20:B40</xm:sqref>
        </x14:dataValidation>
        <x14:dataValidation type="list" allowBlank="1" showInputMessage="1" showErrorMessage="1">
          <x14:formula1>
            <xm:f>listy!$A$54:$A$58</xm:f>
          </x14:formula1>
          <xm:sqref>B17:B19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"/>
  <dimension ref="A1:Q118"/>
  <sheetViews>
    <sheetView workbookViewId="0">
      <selection activeCell="V18" sqref="V18"/>
    </sheetView>
  </sheetViews>
  <sheetFormatPr defaultRowHeight="15"/>
  <cols>
    <col min="1" max="1" width="17.85546875" style="57" customWidth="1"/>
    <col min="2" max="2" width="15.85546875" style="57" customWidth="1"/>
    <col min="3" max="3" width="7.140625" style="57" customWidth="1"/>
    <col min="4" max="4" width="3.5703125" style="57" customWidth="1"/>
    <col min="5" max="5" width="3.7109375" style="57" customWidth="1"/>
    <col min="6" max="6" width="18.28515625" style="57" customWidth="1"/>
    <col min="7" max="9" width="9.7109375" style="57" customWidth="1"/>
    <col min="10" max="10" width="11.42578125" style="57" customWidth="1"/>
    <col min="11" max="11" width="11" style="57" customWidth="1"/>
    <col min="12" max="12" width="11.140625" style="57" customWidth="1"/>
    <col min="13" max="13" width="6.42578125" style="57" customWidth="1"/>
    <col min="14" max="14" width="6.5703125" style="57" customWidth="1"/>
    <col min="15" max="16" width="6.85546875" style="57" customWidth="1"/>
    <col min="17" max="17" width="7.140625" style="57" customWidth="1"/>
    <col min="18" max="16384" width="9.140625" style="57"/>
  </cols>
  <sheetData>
    <row r="1" spans="1:10">
      <c r="A1" s="664" t="s">
        <v>330</v>
      </c>
      <c r="B1" s="664"/>
      <c r="C1" s="664"/>
      <c r="D1" s="664"/>
      <c r="E1" s="664"/>
      <c r="F1" s="664"/>
      <c r="G1" s="664"/>
      <c r="H1" s="664"/>
      <c r="I1" s="664"/>
    </row>
    <row r="2" spans="1:10" ht="18.75" customHeight="1">
      <c r="A2" s="629" t="str">
        <f>IF(listy!X245=3,"","Kosztorys zawiera błędy")</f>
        <v>Kosztorys zawiera błędy</v>
      </c>
      <c r="B2" s="630"/>
      <c r="C2" s="630"/>
      <c r="D2" s="630"/>
      <c r="E2" s="630"/>
      <c r="F2" s="630"/>
      <c r="G2" s="679" t="str">
        <f>IF(Planowanie!N74&gt;"",Planowanie!N74,"Wersja pierwotna")</f>
        <v>Wersja pierwotna</v>
      </c>
      <c r="H2" s="680"/>
      <c r="I2" s="680"/>
    </row>
    <row r="3" spans="1:10" s="110" customFormat="1" ht="18" customHeight="1">
      <c r="A3" s="674" t="s">
        <v>143</v>
      </c>
      <c r="B3" s="675"/>
      <c r="C3" s="675"/>
      <c r="D3" s="675"/>
      <c r="E3" s="675"/>
      <c r="F3" s="676" t="str">
        <f>Planowanie!B43</f>
        <v/>
      </c>
      <c r="G3" s="677"/>
      <c r="H3" s="677"/>
      <c r="I3" s="678"/>
    </row>
    <row r="4" spans="1:10" ht="3" customHeight="1">
      <c r="A4" s="389" t="s">
        <v>132</v>
      </c>
      <c r="B4" s="667"/>
      <c r="C4" s="667"/>
      <c r="D4" s="667"/>
      <c r="E4" s="667"/>
      <c r="F4" s="667"/>
      <c r="G4" s="667"/>
      <c r="H4" s="667"/>
      <c r="I4" s="667"/>
      <c r="J4" s="111"/>
    </row>
    <row r="5" spans="1:10" ht="15.75" customHeight="1">
      <c r="A5" s="378" t="s">
        <v>43</v>
      </c>
      <c r="B5" s="379"/>
      <c r="C5" s="379"/>
      <c r="D5" s="379"/>
      <c r="E5" s="379"/>
      <c r="F5" s="379"/>
      <c r="G5" s="379"/>
      <c r="H5" s="379"/>
      <c r="I5" s="380"/>
    </row>
    <row r="6" spans="1:10" ht="3" customHeight="1">
      <c r="A6" s="388"/>
      <c r="B6" s="389"/>
      <c r="C6" s="389"/>
      <c r="D6" s="389"/>
      <c r="E6" s="389"/>
      <c r="F6" s="389"/>
      <c r="G6" s="389"/>
      <c r="H6" s="389"/>
      <c r="I6" s="389"/>
    </row>
    <row r="7" spans="1:10" ht="15" customHeight="1">
      <c r="A7" s="390" t="s">
        <v>8</v>
      </c>
      <c r="B7" s="391"/>
      <c r="C7" s="391"/>
      <c r="D7" s="391"/>
      <c r="E7" s="391"/>
      <c r="F7" s="391"/>
      <c r="G7" s="391"/>
      <c r="H7" s="391"/>
      <c r="I7" s="391"/>
    </row>
    <row r="8" spans="1:10" ht="30" customHeight="1">
      <c r="A8" s="665">
        <f>Program!A6</f>
        <v>0</v>
      </c>
      <c r="B8" s="666"/>
      <c r="C8" s="666"/>
      <c r="D8" s="666"/>
      <c r="E8" s="666"/>
      <c r="F8" s="666"/>
      <c r="G8" s="666"/>
      <c r="H8" s="666"/>
      <c r="I8" s="666"/>
    </row>
    <row r="9" spans="1:10" s="124" customFormat="1">
      <c r="A9" s="671" t="s">
        <v>69</v>
      </c>
      <c r="B9" s="672"/>
      <c r="C9" s="672"/>
      <c r="D9" s="672"/>
      <c r="E9" s="672"/>
      <c r="F9" s="673"/>
      <c r="G9" s="207" t="s">
        <v>11</v>
      </c>
      <c r="H9" s="207" t="s">
        <v>10</v>
      </c>
      <c r="I9" s="208" t="s">
        <v>133</v>
      </c>
    </row>
    <row r="10" spans="1:10" s="124" customFormat="1">
      <c r="A10" s="668" t="str">
        <f>Planowanie!B32</f>
        <v/>
      </c>
      <c r="B10" s="669"/>
      <c r="C10" s="669"/>
      <c r="D10" s="669"/>
      <c r="E10" s="669"/>
      <c r="F10" s="670"/>
      <c r="G10" s="209">
        <f>listy!B244</f>
        <v>0</v>
      </c>
      <c r="H10" s="210">
        <f>listy!F244</f>
        <v>0</v>
      </c>
      <c r="I10" s="210">
        <f>SUM(G10:H10)</f>
        <v>0</v>
      </c>
    </row>
    <row r="11" spans="1:10" s="124" customFormat="1">
      <c r="A11" s="668" t="str">
        <f>Planowanie!B33</f>
        <v/>
      </c>
      <c r="B11" s="669"/>
      <c r="C11" s="669"/>
      <c r="D11" s="669"/>
      <c r="E11" s="669"/>
      <c r="F11" s="670"/>
      <c r="G11" s="209">
        <f>listy!C244</f>
        <v>0</v>
      </c>
      <c r="H11" s="210">
        <f>listy!G244</f>
        <v>0</v>
      </c>
      <c r="I11" s="210">
        <f t="shared" ref="I11:I14" si="0">SUM(G11:H11)</f>
        <v>0</v>
      </c>
    </row>
    <row r="12" spans="1:10" s="124" customFormat="1">
      <c r="A12" s="668" t="str">
        <f>Planowanie!B34</f>
        <v/>
      </c>
      <c r="B12" s="669"/>
      <c r="C12" s="669"/>
      <c r="D12" s="669"/>
      <c r="E12" s="669"/>
      <c r="F12" s="670"/>
      <c r="G12" s="209">
        <f>listy!D244</f>
        <v>0</v>
      </c>
      <c r="H12" s="210">
        <f>listy!H244</f>
        <v>0</v>
      </c>
      <c r="I12" s="210">
        <f t="shared" si="0"/>
        <v>0</v>
      </c>
    </row>
    <row r="13" spans="1:10" s="124" customFormat="1">
      <c r="A13" s="668" t="str">
        <f>Planowanie!B35</f>
        <v/>
      </c>
      <c r="B13" s="669"/>
      <c r="C13" s="669"/>
      <c r="D13" s="669"/>
      <c r="E13" s="669"/>
      <c r="F13" s="670"/>
      <c r="G13" s="209">
        <f>listy!E244</f>
        <v>0</v>
      </c>
      <c r="H13" s="210">
        <f>listy!I244</f>
        <v>0</v>
      </c>
      <c r="I13" s="210">
        <f t="shared" si="0"/>
        <v>0</v>
      </c>
    </row>
    <row r="14" spans="1:10" s="124" customFormat="1">
      <c r="A14" s="668" t="str">
        <f>IF(Planowanie!B38&gt;"","INNE:","")</f>
        <v/>
      </c>
      <c r="B14" s="669"/>
      <c r="C14" s="669"/>
      <c r="D14" s="669"/>
      <c r="E14" s="669"/>
      <c r="F14" s="670"/>
      <c r="G14" s="209">
        <v>0</v>
      </c>
      <c r="H14" s="210">
        <f>'Wniosek-kosztorys inne'!C16</f>
        <v>0</v>
      </c>
      <c r="I14" s="210">
        <f t="shared" si="0"/>
        <v>0</v>
      </c>
    </row>
    <row r="15" spans="1:10" s="124" customFormat="1">
      <c r="A15" s="668" t="s">
        <v>73</v>
      </c>
      <c r="B15" s="669"/>
      <c r="C15" s="669"/>
      <c r="D15" s="669"/>
      <c r="E15" s="669"/>
      <c r="F15" s="670"/>
      <c r="G15" s="211">
        <f>SUM(G10:G14)</f>
        <v>0</v>
      </c>
      <c r="H15" s="211">
        <f t="shared" ref="H15:I15" si="1">SUM(H10:H14)</f>
        <v>0</v>
      </c>
      <c r="I15" s="211">
        <f t="shared" si="1"/>
        <v>0</v>
      </c>
    </row>
    <row r="16" spans="1:10" s="124" customFormat="1" ht="3" customHeight="1">
      <c r="A16" s="681" t="str">
        <f>IF('Wniosek-kosztorys inne'!C8&gt;0,"INNE:","")</f>
        <v/>
      </c>
      <c r="B16" s="682"/>
      <c r="C16" s="682"/>
      <c r="D16" s="682"/>
      <c r="E16" s="682"/>
      <c r="F16" s="682"/>
      <c r="G16" s="682"/>
      <c r="H16" s="682"/>
      <c r="I16" s="683"/>
    </row>
    <row r="17" spans="1:17" s="124" customFormat="1">
      <c r="A17" s="296" t="s">
        <v>41</v>
      </c>
      <c r="B17" s="684" t="s">
        <v>39</v>
      </c>
      <c r="C17" s="684"/>
      <c r="D17" s="684"/>
      <c r="E17" s="684" t="s">
        <v>283</v>
      </c>
      <c r="F17" s="684"/>
      <c r="G17" s="685" t="s">
        <v>268</v>
      </c>
      <c r="H17" s="685"/>
      <c r="I17" s="685"/>
    </row>
    <row r="18" spans="1:17" s="124" customFormat="1">
      <c r="A18" s="10"/>
      <c r="B18" s="662"/>
      <c r="C18" s="662"/>
      <c r="D18" s="662"/>
      <c r="E18" s="663"/>
      <c r="F18" s="663"/>
      <c r="G18" s="11"/>
      <c r="H18" s="11"/>
      <c r="I18" s="212">
        <f t="shared" ref="I18:I82" si="2">SUM(G18:H18)</f>
        <v>0</v>
      </c>
    </row>
    <row r="19" spans="1:17" s="124" customFormat="1" ht="15" customHeight="1">
      <c r="A19" s="10"/>
      <c r="B19" s="662"/>
      <c r="C19" s="662"/>
      <c r="D19" s="662"/>
      <c r="E19" s="663"/>
      <c r="F19" s="663"/>
      <c r="G19" s="12"/>
      <c r="H19" s="12"/>
      <c r="I19" s="212">
        <f t="shared" si="2"/>
        <v>0</v>
      </c>
    </row>
    <row r="20" spans="1:17" s="124" customFormat="1">
      <c r="A20" s="10"/>
      <c r="B20" s="662"/>
      <c r="C20" s="662"/>
      <c r="D20" s="662"/>
      <c r="E20" s="663"/>
      <c r="F20" s="663"/>
      <c r="G20" s="12"/>
      <c r="H20" s="12"/>
      <c r="I20" s="212">
        <f t="shared" si="2"/>
        <v>0</v>
      </c>
    </row>
    <row r="21" spans="1:17" s="124" customFormat="1">
      <c r="A21" s="10"/>
      <c r="B21" s="662"/>
      <c r="C21" s="662"/>
      <c r="D21" s="662"/>
      <c r="E21" s="663"/>
      <c r="F21" s="663"/>
      <c r="G21" s="12"/>
      <c r="H21" s="12"/>
      <c r="I21" s="212">
        <f t="shared" si="2"/>
        <v>0</v>
      </c>
    </row>
    <row r="22" spans="1:17" s="124" customFormat="1">
      <c r="A22" s="10"/>
      <c r="B22" s="662"/>
      <c r="C22" s="662"/>
      <c r="D22" s="662"/>
      <c r="E22" s="663"/>
      <c r="F22" s="663"/>
      <c r="G22" s="12"/>
      <c r="H22" s="12"/>
      <c r="I22" s="212">
        <f t="shared" si="2"/>
        <v>0</v>
      </c>
    </row>
    <row r="23" spans="1:17" s="124" customFormat="1">
      <c r="A23" s="10"/>
      <c r="B23" s="662"/>
      <c r="C23" s="662"/>
      <c r="D23" s="662"/>
      <c r="E23" s="663"/>
      <c r="F23" s="663"/>
      <c r="G23" s="12"/>
      <c r="H23" s="12"/>
      <c r="I23" s="212">
        <f t="shared" si="2"/>
        <v>0</v>
      </c>
    </row>
    <row r="24" spans="1:17">
      <c r="A24" s="10"/>
      <c r="B24" s="662"/>
      <c r="C24" s="662"/>
      <c r="D24" s="662"/>
      <c r="E24" s="663"/>
      <c r="F24" s="663"/>
      <c r="G24" s="12"/>
      <c r="H24" s="12"/>
      <c r="I24" s="39">
        <f t="shared" si="2"/>
        <v>0</v>
      </c>
      <c r="J24" s="124"/>
      <c r="K24" s="124"/>
      <c r="L24" s="124"/>
      <c r="M24" s="124"/>
      <c r="N24" s="124"/>
      <c r="O24" s="124"/>
    </row>
    <row r="25" spans="1:17">
      <c r="A25" s="10"/>
      <c r="B25" s="662"/>
      <c r="C25" s="662"/>
      <c r="D25" s="662"/>
      <c r="E25" s="663"/>
      <c r="F25" s="663"/>
      <c r="G25" s="12"/>
      <c r="H25" s="12"/>
      <c r="I25" s="39">
        <f t="shared" si="2"/>
        <v>0</v>
      </c>
      <c r="J25" s="124"/>
      <c r="K25" s="124"/>
      <c r="L25" s="124"/>
      <c r="M25" s="124"/>
      <c r="N25" s="124"/>
      <c r="O25" s="124"/>
    </row>
    <row r="26" spans="1:17">
      <c r="A26" s="10"/>
      <c r="B26" s="662"/>
      <c r="C26" s="662"/>
      <c r="D26" s="662"/>
      <c r="E26" s="663"/>
      <c r="F26" s="663"/>
      <c r="G26" s="12"/>
      <c r="H26" s="13"/>
      <c r="I26" s="39">
        <f t="shared" si="2"/>
        <v>0</v>
      </c>
      <c r="J26" s="124"/>
      <c r="K26" s="124"/>
      <c r="L26" s="124"/>
      <c r="M26" s="124"/>
      <c r="N26" s="124"/>
      <c r="O26" s="124"/>
      <c r="Q26" s="136"/>
    </row>
    <row r="27" spans="1:17">
      <c r="A27" s="10"/>
      <c r="B27" s="662"/>
      <c r="C27" s="662"/>
      <c r="D27" s="662"/>
      <c r="E27" s="663"/>
      <c r="F27" s="663"/>
      <c r="G27" s="12"/>
      <c r="H27" s="12"/>
      <c r="I27" s="39">
        <f t="shared" si="2"/>
        <v>0</v>
      </c>
      <c r="J27" s="124"/>
      <c r="K27" s="124"/>
      <c r="L27" s="124"/>
      <c r="M27" s="124"/>
      <c r="N27" s="124"/>
      <c r="O27" s="124"/>
    </row>
    <row r="28" spans="1:17">
      <c r="A28" s="10"/>
      <c r="B28" s="662"/>
      <c r="C28" s="662"/>
      <c r="D28" s="662"/>
      <c r="E28" s="663"/>
      <c r="F28" s="663"/>
      <c r="G28" s="12"/>
      <c r="H28" s="12"/>
      <c r="I28" s="39">
        <f t="shared" si="2"/>
        <v>0</v>
      </c>
      <c r="J28" s="124"/>
      <c r="K28" s="124"/>
      <c r="L28" s="124"/>
      <c r="M28" s="124"/>
      <c r="N28" s="124"/>
      <c r="O28" s="124"/>
    </row>
    <row r="29" spans="1:17">
      <c r="A29" s="10"/>
      <c r="B29" s="662"/>
      <c r="C29" s="662"/>
      <c r="D29" s="662"/>
      <c r="E29" s="663"/>
      <c r="F29" s="663"/>
      <c r="G29" s="12"/>
      <c r="H29" s="12"/>
      <c r="I29" s="39">
        <f t="shared" si="2"/>
        <v>0</v>
      </c>
      <c r="J29" s="124"/>
      <c r="K29" s="124"/>
      <c r="L29" s="124"/>
      <c r="M29" s="124"/>
      <c r="N29" s="124"/>
      <c r="O29" s="124"/>
    </row>
    <row r="30" spans="1:17">
      <c r="A30" s="10"/>
      <c r="B30" s="662"/>
      <c r="C30" s="662"/>
      <c r="D30" s="662"/>
      <c r="E30" s="663"/>
      <c r="F30" s="663"/>
      <c r="G30" s="12"/>
      <c r="H30" s="12"/>
      <c r="I30" s="39">
        <f t="shared" si="2"/>
        <v>0</v>
      </c>
      <c r="J30" s="124"/>
      <c r="K30" s="124"/>
      <c r="L30" s="124"/>
      <c r="M30" s="124"/>
      <c r="N30" s="124"/>
      <c r="O30" s="124"/>
    </row>
    <row r="31" spans="1:17">
      <c r="A31" s="10"/>
      <c r="B31" s="662"/>
      <c r="C31" s="662"/>
      <c r="D31" s="662"/>
      <c r="E31" s="663"/>
      <c r="F31" s="663"/>
      <c r="G31" s="12"/>
      <c r="H31" s="12"/>
      <c r="I31" s="39">
        <f t="shared" si="2"/>
        <v>0</v>
      </c>
      <c r="J31" s="124"/>
      <c r="K31" s="124"/>
      <c r="L31" s="124"/>
      <c r="M31" s="124"/>
    </row>
    <row r="32" spans="1:17">
      <c r="A32" s="10"/>
      <c r="B32" s="662"/>
      <c r="C32" s="662"/>
      <c r="D32" s="662"/>
      <c r="E32" s="663"/>
      <c r="F32" s="663"/>
      <c r="G32" s="12"/>
      <c r="H32" s="12"/>
      <c r="I32" s="39">
        <f t="shared" si="2"/>
        <v>0</v>
      </c>
      <c r="J32" s="124"/>
      <c r="K32" s="124"/>
      <c r="L32" s="124"/>
      <c r="M32" s="124"/>
    </row>
    <row r="33" spans="1:13">
      <c r="A33" s="10"/>
      <c r="B33" s="662"/>
      <c r="C33" s="662"/>
      <c r="D33" s="662"/>
      <c r="E33" s="663"/>
      <c r="F33" s="663"/>
      <c r="G33" s="12"/>
      <c r="H33" s="12"/>
      <c r="I33" s="39">
        <f t="shared" si="2"/>
        <v>0</v>
      </c>
      <c r="J33" s="124"/>
      <c r="K33" s="124"/>
      <c r="L33" s="124"/>
      <c r="M33" s="124"/>
    </row>
    <row r="34" spans="1:13">
      <c r="A34" s="10"/>
      <c r="B34" s="662"/>
      <c r="C34" s="662"/>
      <c r="D34" s="662"/>
      <c r="E34" s="663"/>
      <c r="F34" s="663"/>
      <c r="G34" s="12"/>
      <c r="H34" s="12"/>
      <c r="I34" s="39">
        <f t="shared" si="2"/>
        <v>0</v>
      </c>
      <c r="J34" s="124"/>
      <c r="K34" s="124"/>
      <c r="L34" s="124"/>
      <c r="M34" s="124"/>
    </row>
    <row r="35" spans="1:13">
      <c r="A35" s="10"/>
      <c r="B35" s="662"/>
      <c r="C35" s="662"/>
      <c r="D35" s="662"/>
      <c r="E35" s="663"/>
      <c r="F35" s="663"/>
      <c r="G35" s="12"/>
      <c r="H35" s="12"/>
      <c r="I35" s="39">
        <f t="shared" si="2"/>
        <v>0</v>
      </c>
      <c r="J35" s="124"/>
      <c r="K35" s="124"/>
      <c r="L35" s="124"/>
      <c r="M35" s="124"/>
    </row>
    <row r="36" spans="1:13">
      <c r="A36" s="10"/>
      <c r="B36" s="662"/>
      <c r="C36" s="662"/>
      <c r="D36" s="662"/>
      <c r="E36" s="663"/>
      <c r="F36" s="663"/>
      <c r="G36" s="12"/>
      <c r="H36" s="12"/>
      <c r="I36" s="39">
        <f t="shared" si="2"/>
        <v>0</v>
      </c>
      <c r="J36" s="124"/>
      <c r="K36" s="124"/>
      <c r="L36" s="124"/>
      <c r="M36" s="124"/>
    </row>
    <row r="37" spans="1:13">
      <c r="A37" s="10"/>
      <c r="B37" s="662"/>
      <c r="C37" s="662"/>
      <c r="D37" s="662"/>
      <c r="E37" s="663"/>
      <c r="F37" s="663"/>
      <c r="G37" s="12"/>
      <c r="H37" s="12"/>
      <c r="I37" s="39">
        <f t="shared" si="2"/>
        <v>0</v>
      </c>
      <c r="J37" s="124"/>
      <c r="K37" s="124"/>
      <c r="L37" s="124"/>
      <c r="M37" s="124"/>
    </row>
    <row r="38" spans="1:13">
      <c r="A38" s="10"/>
      <c r="B38" s="662"/>
      <c r="C38" s="662"/>
      <c r="D38" s="662"/>
      <c r="E38" s="663"/>
      <c r="F38" s="663"/>
      <c r="G38" s="12"/>
      <c r="H38" s="12"/>
      <c r="I38" s="39">
        <f t="shared" si="2"/>
        <v>0</v>
      </c>
      <c r="J38" s="124"/>
      <c r="K38" s="124"/>
      <c r="L38" s="124"/>
      <c r="M38" s="124"/>
    </row>
    <row r="39" spans="1:13">
      <c r="A39" s="10"/>
      <c r="B39" s="662"/>
      <c r="C39" s="662"/>
      <c r="D39" s="662"/>
      <c r="E39" s="663"/>
      <c r="F39" s="663"/>
      <c r="G39" s="12"/>
      <c r="H39" s="12"/>
      <c r="I39" s="39">
        <f t="shared" si="2"/>
        <v>0</v>
      </c>
      <c r="J39" s="124"/>
      <c r="K39" s="124"/>
      <c r="L39" s="124"/>
      <c r="M39" s="124"/>
    </row>
    <row r="40" spans="1:13">
      <c r="A40" s="10"/>
      <c r="B40" s="662"/>
      <c r="C40" s="662"/>
      <c r="D40" s="662"/>
      <c r="E40" s="663"/>
      <c r="F40" s="663"/>
      <c r="G40" s="12"/>
      <c r="H40" s="12"/>
      <c r="I40" s="39">
        <f t="shared" si="2"/>
        <v>0</v>
      </c>
      <c r="J40" s="124"/>
      <c r="K40" s="124"/>
      <c r="L40" s="124"/>
      <c r="M40" s="124"/>
    </row>
    <row r="41" spans="1:13">
      <c r="A41" s="10"/>
      <c r="B41" s="662"/>
      <c r="C41" s="662"/>
      <c r="D41" s="662"/>
      <c r="E41" s="663"/>
      <c r="F41" s="663"/>
      <c r="G41" s="12"/>
      <c r="H41" s="12"/>
      <c r="I41" s="39">
        <f t="shared" si="2"/>
        <v>0</v>
      </c>
      <c r="J41" s="124"/>
      <c r="K41" s="124"/>
      <c r="L41" s="124"/>
      <c r="M41" s="124"/>
    </row>
    <row r="42" spans="1:13">
      <c r="A42" s="10"/>
      <c r="B42" s="662"/>
      <c r="C42" s="662"/>
      <c r="D42" s="662"/>
      <c r="E42" s="663"/>
      <c r="F42" s="663"/>
      <c r="G42" s="12"/>
      <c r="H42" s="12"/>
      <c r="I42" s="39">
        <f t="shared" si="2"/>
        <v>0</v>
      </c>
      <c r="J42" s="124"/>
      <c r="K42" s="124"/>
      <c r="L42" s="124"/>
      <c r="M42" s="124"/>
    </row>
    <row r="43" spans="1:13">
      <c r="A43" s="10"/>
      <c r="B43" s="662"/>
      <c r="C43" s="662"/>
      <c r="D43" s="662"/>
      <c r="E43" s="663"/>
      <c r="F43" s="663"/>
      <c r="G43" s="12"/>
      <c r="H43" s="12"/>
      <c r="I43" s="39">
        <f t="shared" si="2"/>
        <v>0</v>
      </c>
      <c r="J43" s="124"/>
      <c r="K43" s="124"/>
      <c r="L43" s="124"/>
      <c r="M43" s="124"/>
    </row>
    <row r="44" spans="1:13">
      <c r="A44" s="10"/>
      <c r="B44" s="662"/>
      <c r="C44" s="662"/>
      <c r="D44" s="662"/>
      <c r="E44" s="663"/>
      <c r="F44" s="663"/>
      <c r="G44" s="12"/>
      <c r="H44" s="12"/>
      <c r="I44" s="39">
        <f t="shared" si="2"/>
        <v>0</v>
      </c>
      <c r="J44" s="124"/>
      <c r="K44" s="124"/>
      <c r="L44" s="124"/>
      <c r="M44" s="124"/>
    </row>
    <row r="45" spans="1:13">
      <c r="A45" s="10"/>
      <c r="B45" s="662"/>
      <c r="C45" s="662"/>
      <c r="D45" s="662"/>
      <c r="E45" s="663"/>
      <c r="F45" s="663"/>
      <c r="G45" s="12"/>
      <c r="H45" s="12"/>
      <c r="I45" s="39">
        <f t="shared" si="2"/>
        <v>0</v>
      </c>
      <c r="J45" s="124"/>
      <c r="K45" s="124"/>
      <c r="L45" s="124"/>
      <c r="M45" s="124"/>
    </row>
    <row r="46" spans="1:13">
      <c r="A46" s="10"/>
      <c r="B46" s="662"/>
      <c r="C46" s="662"/>
      <c r="D46" s="662"/>
      <c r="E46" s="663"/>
      <c r="F46" s="663"/>
      <c r="G46" s="12"/>
      <c r="H46" s="12"/>
      <c r="I46" s="39">
        <f t="shared" si="2"/>
        <v>0</v>
      </c>
      <c r="J46" s="124"/>
      <c r="K46" s="124"/>
      <c r="L46" s="124"/>
      <c r="M46" s="124"/>
    </row>
    <row r="47" spans="1:13">
      <c r="A47" s="10"/>
      <c r="B47" s="662"/>
      <c r="C47" s="662"/>
      <c r="D47" s="662"/>
      <c r="E47" s="663"/>
      <c r="F47" s="663"/>
      <c r="G47" s="12"/>
      <c r="H47" s="12"/>
      <c r="I47" s="39">
        <f t="shared" si="2"/>
        <v>0</v>
      </c>
      <c r="J47" s="124"/>
      <c r="K47" s="124"/>
      <c r="L47" s="124"/>
      <c r="M47" s="124"/>
    </row>
    <row r="48" spans="1:13">
      <c r="A48" s="10"/>
      <c r="B48" s="662"/>
      <c r="C48" s="662"/>
      <c r="D48" s="662"/>
      <c r="E48" s="663"/>
      <c r="F48" s="663"/>
      <c r="G48" s="12"/>
      <c r="H48" s="12"/>
      <c r="I48" s="39">
        <f t="shared" si="2"/>
        <v>0</v>
      </c>
      <c r="J48" s="124"/>
      <c r="K48" s="124"/>
      <c r="L48" s="124"/>
      <c r="M48" s="124"/>
    </row>
    <row r="49" spans="1:13">
      <c r="A49" s="10"/>
      <c r="B49" s="662"/>
      <c r="C49" s="662"/>
      <c r="D49" s="662"/>
      <c r="E49" s="663"/>
      <c r="F49" s="663"/>
      <c r="G49" s="12"/>
      <c r="H49" s="12"/>
      <c r="I49" s="39">
        <f t="shared" si="2"/>
        <v>0</v>
      </c>
      <c r="J49" s="124"/>
      <c r="K49" s="124"/>
      <c r="L49" s="124"/>
      <c r="M49" s="124"/>
    </row>
    <row r="50" spans="1:13">
      <c r="A50" s="10"/>
      <c r="B50" s="662"/>
      <c r="C50" s="662"/>
      <c r="D50" s="662"/>
      <c r="E50" s="663"/>
      <c r="F50" s="663"/>
      <c r="G50" s="12"/>
      <c r="H50" s="12"/>
      <c r="I50" s="39">
        <f t="shared" si="2"/>
        <v>0</v>
      </c>
      <c r="J50" s="124"/>
      <c r="K50" s="124"/>
      <c r="L50" s="124"/>
      <c r="M50" s="124"/>
    </row>
    <row r="51" spans="1:13">
      <c r="A51" s="10"/>
      <c r="B51" s="662"/>
      <c r="C51" s="662"/>
      <c r="D51" s="662"/>
      <c r="E51" s="663"/>
      <c r="F51" s="663"/>
      <c r="G51" s="12"/>
      <c r="H51" s="12"/>
      <c r="I51" s="39">
        <f t="shared" si="2"/>
        <v>0</v>
      </c>
      <c r="J51" s="124"/>
      <c r="K51" s="124"/>
      <c r="L51" s="124"/>
      <c r="M51" s="124"/>
    </row>
    <row r="52" spans="1:13">
      <c r="A52" s="10"/>
      <c r="B52" s="662"/>
      <c r="C52" s="662"/>
      <c r="D52" s="662"/>
      <c r="E52" s="663"/>
      <c r="F52" s="663"/>
      <c r="G52" s="12"/>
      <c r="H52" s="12"/>
      <c r="I52" s="39">
        <f t="shared" si="2"/>
        <v>0</v>
      </c>
      <c r="J52" s="124"/>
      <c r="K52" s="124"/>
      <c r="L52" s="124"/>
      <c r="M52" s="124"/>
    </row>
    <row r="53" spans="1:13">
      <c r="A53" s="10"/>
      <c r="B53" s="662"/>
      <c r="C53" s="662"/>
      <c r="D53" s="662"/>
      <c r="E53" s="663"/>
      <c r="F53" s="663"/>
      <c r="G53" s="12"/>
      <c r="H53" s="12"/>
      <c r="I53" s="39">
        <f t="shared" si="2"/>
        <v>0</v>
      </c>
      <c r="J53" s="124"/>
      <c r="K53" s="124"/>
      <c r="L53" s="124"/>
      <c r="M53" s="124"/>
    </row>
    <row r="54" spans="1:13">
      <c r="A54" s="10"/>
      <c r="B54" s="662"/>
      <c r="C54" s="662"/>
      <c r="D54" s="662"/>
      <c r="E54" s="663"/>
      <c r="F54" s="663"/>
      <c r="G54" s="12"/>
      <c r="H54" s="12"/>
      <c r="I54" s="39">
        <f t="shared" si="2"/>
        <v>0</v>
      </c>
      <c r="J54" s="124"/>
      <c r="K54" s="124"/>
      <c r="L54" s="124"/>
      <c r="M54" s="124"/>
    </row>
    <row r="55" spans="1:13">
      <c r="A55" s="10"/>
      <c r="B55" s="662"/>
      <c r="C55" s="662"/>
      <c r="D55" s="662"/>
      <c r="E55" s="663"/>
      <c r="F55" s="663"/>
      <c r="G55" s="12"/>
      <c r="H55" s="12"/>
      <c r="I55" s="39">
        <f t="shared" si="2"/>
        <v>0</v>
      </c>
      <c r="J55" s="124"/>
      <c r="K55" s="124"/>
      <c r="L55" s="124"/>
      <c r="M55" s="124"/>
    </row>
    <row r="56" spans="1:13">
      <c r="A56" s="10"/>
      <c r="B56" s="662"/>
      <c r="C56" s="662"/>
      <c r="D56" s="662"/>
      <c r="E56" s="663"/>
      <c r="F56" s="663"/>
      <c r="G56" s="12"/>
      <c r="H56" s="12"/>
      <c r="I56" s="39">
        <f t="shared" si="2"/>
        <v>0</v>
      </c>
      <c r="J56" s="124"/>
      <c r="K56" s="124"/>
      <c r="L56" s="124"/>
      <c r="M56" s="124"/>
    </row>
    <row r="57" spans="1:13">
      <c r="A57" s="10"/>
      <c r="B57" s="662"/>
      <c r="C57" s="662"/>
      <c r="D57" s="662"/>
      <c r="E57" s="663"/>
      <c r="F57" s="663"/>
      <c r="G57" s="12"/>
      <c r="H57" s="12"/>
      <c r="I57" s="39">
        <f t="shared" si="2"/>
        <v>0</v>
      </c>
      <c r="J57" s="124"/>
      <c r="K57" s="124"/>
      <c r="L57" s="124"/>
      <c r="M57" s="124"/>
    </row>
    <row r="58" spans="1:13">
      <c r="A58" s="10"/>
      <c r="B58" s="662"/>
      <c r="C58" s="662"/>
      <c r="D58" s="662"/>
      <c r="E58" s="663"/>
      <c r="F58" s="663"/>
      <c r="G58" s="12"/>
      <c r="H58" s="12"/>
      <c r="I58" s="39">
        <f t="shared" si="2"/>
        <v>0</v>
      </c>
      <c r="J58" s="124"/>
      <c r="K58" s="124"/>
      <c r="L58" s="124"/>
      <c r="M58" s="124"/>
    </row>
    <row r="59" spans="1:13">
      <c r="A59" s="10"/>
      <c r="B59" s="662"/>
      <c r="C59" s="662"/>
      <c r="D59" s="662"/>
      <c r="E59" s="663"/>
      <c r="F59" s="663"/>
      <c r="G59" s="12"/>
      <c r="H59" s="12"/>
      <c r="I59" s="39">
        <f t="shared" si="2"/>
        <v>0</v>
      </c>
      <c r="J59" s="124"/>
      <c r="K59" s="124"/>
      <c r="L59" s="124"/>
      <c r="M59" s="124"/>
    </row>
    <row r="60" spans="1:13">
      <c r="A60" s="10"/>
      <c r="B60" s="662"/>
      <c r="C60" s="662"/>
      <c r="D60" s="662"/>
      <c r="E60" s="663"/>
      <c r="F60" s="663"/>
      <c r="G60" s="12"/>
      <c r="H60" s="12"/>
      <c r="I60" s="39">
        <f t="shared" si="2"/>
        <v>0</v>
      </c>
      <c r="J60" s="124"/>
      <c r="K60" s="124"/>
      <c r="L60" s="124"/>
      <c r="M60" s="124"/>
    </row>
    <row r="61" spans="1:13">
      <c r="A61" s="10"/>
      <c r="B61" s="662"/>
      <c r="C61" s="662"/>
      <c r="D61" s="662"/>
      <c r="E61" s="663"/>
      <c r="F61" s="663"/>
      <c r="G61" s="12"/>
      <c r="H61" s="12"/>
      <c r="I61" s="39">
        <f t="shared" si="2"/>
        <v>0</v>
      </c>
      <c r="J61" s="124"/>
      <c r="K61" s="124"/>
      <c r="L61" s="124"/>
      <c r="M61" s="124"/>
    </row>
    <row r="62" spans="1:13">
      <c r="A62" s="10"/>
      <c r="B62" s="662"/>
      <c r="C62" s="662"/>
      <c r="D62" s="662"/>
      <c r="E62" s="663"/>
      <c r="F62" s="663"/>
      <c r="G62" s="12"/>
      <c r="H62" s="12"/>
      <c r="I62" s="39">
        <f t="shared" si="2"/>
        <v>0</v>
      </c>
      <c r="J62" s="124"/>
      <c r="K62" s="124"/>
      <c r="L62" s="124"/>
      <c r="M62" s="124"/>
    </row>
    <row r="63" spans="1:13">
      <c r="A63" s="10"/>
      <c r="B63" s="662"/>
      <c r="C63" s="662"/>
      <c r="D63" s="662"/>
      <c r="E63" s="663"/>
      <c r="F63" s="663"/>
      <c r="G63" s="12"/>
      <c r="H63" s="12"/>
      <c r="I63" s="39">
        <f t="shared" si="2"/>
        <v>0</v>
      </c>
      <c r="J63" s="124"/>
      <c r="K63" s="124"/>
      <c r="L63" s="124"/>
      <c r="M63" s="124"/>
    </row>
    <row r="64" spans="1:13">
      <c r="A64" s="10"/>
      <c r="B64" s="662"/>
      <c r="C64" s="662"/>
      <c r="D64" s="662"/>
      <c r="E64" s="663"/>
      <c r="F64" s="663"/>
      <c r="G64" s="12"/>
      <c r="H64" s="12"/>
      <c r="I64" s="39">
        <f t="shared" si="2"/>
        <v>0</v>
      </c>
      <c r="J64" s="124"/>
      <c r="K64" s="124"/>
      <c r="L64" s="124"/>
      <c r="M64" s="124"/>
    </row>
    <row r="65" spans="1:13">
      <c r="A65" s="10"/>
      <c r="B65" s="662"/>
      <c r="C65" s="662"/>
      <c r="D65" s="662"/>
      <c r="E65" s="663"/>
      <c r="F65" s="663"/>
      <c r="G65" s="12"/>
      <c r="H65" s="12"/>
      <c r="I65" s="39">
        <f t="shared" si="2"/>
        <v>0</v>
      </c>
      <c r="J65" s="124"/>
      <c r="K65" s="124"/>
      <c r="L65" s="124"/>
      <c r="M65" s="124"/>
    </row>
    <row r="66" spans="1:13">
      <c r="A66" s="10"/>
      <c r="B66" s="662"/>
      <c r="C66" s="662"/>
      <c r="D66" s="662"/>
      <c r="E66" s="663"/>
      <c r="F66" s="663"/>
      <c r="G66" s="12"/>
      <c r="H66" s="12"/>
      <c r="I66" s="39">
        <f t="shared" si="2"/>
        <v>0</v>
      </c>
      <c r="J66" s="124"/>
      <c r="K66" s="124"/>
      <c r="L66" s="124"/>
      <c r="M66" s="124"/>
    </row>
    <row r="67" spans="1:13">
      <c r="A67" s="10"/>
      <c r="B67" s="662"/>
      <c r="C67" s="662"/>
      <c r="D67" s="662"/>
      <c r="E67" s="663"/>
      <c r="F67" s="663"/>
      <c r="G67" s="12"/>
      <c r="H67" s="12"/>
      <c r="I67" s="39">
        <f t="shared" si="2"/>
        <v>0</v>
      </c>
      <c r="J67" s="124"/>
      <c r="K67" s="124"/>
      <c r="L67" s="124"/>
      <c r="M67" s="124"/>
    </row>
    <row r="68" spans="1:13">
      <c r="A68" s="10"/>
      <c r="B68" s="662"/>
      <c r="C68" s="662"/>
      <c r="D68" s="662"/>
      <c r="E68" s="663"/>
      <c r="F68" s="663"/>
      <c r="G68" s="12"/>
      <c r="H68" s="12"/>
      <c r="I68" s="39">
        <f t="shared" si="2"/>
        <v>0</v>
      </c>
      <c r="J68" s="124"/>
      <c r="K68" s="124"/>
      <c r="L68" s="124"/>
      <c r="M68" s="124"/>
    </row>
    <row r="69" spans="1:13">
      <c r="A69" s="10"/>
      <c r="B69" s="662"/>
      <c r="C69" s="662"/>
      <c r="D69" s="662"/>
      <c r="E69" s="663"/>
      <c r="F69" s="663"/>
      <c r="G69" s="12"/>
      <c r="H69" s="12"/>
      <c r="I69" s="39">
        <f t="shared" si="2"/>
        <v>0</v>
      </c>
      <c r="J69" s="124"/>
      <c r="K69" s="124"/>
      <c r="L69" s="124"/>
      <c r="M69" s="124"/>
    </row>
    <row r="70" spans="1:13">
      <c r="A70" s="10"/>
      <c r="B70" s="662"/>
      <c r="C70" s="662"/>
      <c r="D70" s="662"/>
      <c r="E70" s="663"/>
      <c r="F70" s="663"/>
      <c r="G70" s="12"/>
      <c r="H70" s="12"/>
      <c r="I70" s="39">
        <f t="shared" si="2"/>
        <v>0</v>
      </c>
      <c r="J70" s="124"/>
      <c r="K70" s="124"/>
      <c r="L70" s="124"/>
      <c r="M70" s="124"/>
    </row>
    <row r="71" spans="1:13">
      <c r="A71" s="10"/>
      <c r="B71" s="662"/>
      <c r="C71" s="662"/>
      <c r="D71" s="662"/>
      <c r="E71" s="663"/>
      <c r="F71" s="663"/>
      <c r="G71" s="12"/>
      <c r="H71" s="12"/>
      <c r="I71" s="39">
        <f t="shared" si="2"/>
        <v>0</v>
      </c>
      <c r="J71" s="124"/>
      <c r="K71" s="124"/>
      <c r="L71" s="124"/>
      <c r="M71" s="124"/>
    </row>
    <row r="72" spans="1:13">
      <c r="A72" s="10"/>
      <c r="B72" s="662"/>
      <c r="C72" s="662"/>
      <c r="D72" s="662"/>
      <c r="E72" s="663"/>
      <c r="F72" s="663"/>
      <c r="G72" s="12"/>
      <c r="H72" s="12"/>
      <c r="I72" s="39">
        <f t="shared" si="2"/>
        <v>0</v>
      </c>
      <c r="J72" s="124"/>
      <c r="K72" s="124"/>
      <c r="L72" s="124"/>
      <c r="M72" s="124"/>
    </row>
    <row r="73" spans="1:13">
      <c r="A73" s="10"/>
      <c r="B73" s="662"/>
      <c r="C73" s="662"/>
      <c r="D73" s="662"/>
      <c r="E73" s="663"/>
      <c r="F73" s="663"/>
      <c r="G73" s="12"/>
      <c r="H73" s="12"/>
      <c r="I73" s="39">
        <f t="shared" si="2"/>
        <v>0</v>
      </c>
      <c r="J73" s="124"/>
      <c r="K73" s="124"/>
      <c r="L73" s="124"/>
      <c r="M73" s="124"/>
    </row>
    <row r="74" spans="1:13">
      <c r="A74" s="10"/>
      <c r="B74" s="662"/>
      <c r="C74" s="662"/>
      <c r="D74" s="662"/>
      <c r="E74" s="663"/>
      <c r="F74" s="663"/>
      <c r="G74" s="12"/>
      <c r="H74" s="12"/>
      <c r="I74" s="39">
        <f t="shared" si="2"/>
        <v>0</v>
      </c>
      <c r="J74" s="124"/>
      <c r="K74" s="124"/>
      <c r="L74" s="124"/>
      <c r="M74" s="124"/>
    </row>
    <row r="75" spans="1:13">
      <c r="A75" s="10"/>
      <c r="B75" s="662"/>
      <c r="C75" s="662"/>
      <c r="D75" s="662"/>
      <c r="E75" s="663"/>
      <c r="F75" s="663"/>
      <c r="G75" s="12"/>
      <c r="H75" s="12"/>
      <c r="I75" s="39">
        <f t="shared" si="2"/>
        <v>0</v>
      </c>
      <c r="J75" s="124"/>
      <c r="K75" s="124"/>
      <c r="L75" s="124"/>
      <c r="M75" s="124"/>
    </row>
    <row r="76" spans="1:13">
      <c r="A76" s="10"/>
      <c r="B76" s="662"/>
      <c r="C76" s="662"/>
      <c r="D76" s="662"/>
      <c r="E76" s="663"/>
      <c r="F76" s="663"/>
      <c r="G76" s="12"/>
      <c r="H76" s="12"/>
      <c r="I76" s="39">
        <f t="shared" si="2"/>
        <v>0</v>
      </c>
      <c r="J76" s="124"/>
      <c r="K76" s="124"/>
      <c r="L76" s="124"/>
      <c r="M76" s="124"/>
    </row>
    <row r="77" spans="1:13">
      <c r="A77" s="10"/>
      <c r="B77" s="662"/>
      <c r="C77" s="662"/>
      <c r="D77" s="662"/>
      <c r="E77" s="663"/>
      <c r="F77" s="663"/>
      <c r="G77" s="12"/>
      <c r="H77" s="12"/>
      <c r="I77" s="39">
        <f t="shared" si="2"/>
        <v>0</v>
      </c>
      <c r="J77" s="124"/>
      <c r="K77" s="124"/>
      <c r="L77" s="124"/>
      <c r="M77" s="124"/>
    </row>
    <row r="78" spans="1:13">
      <c r="A78" s="10"/>
      <c r="B78" s="662"/>
      <c r="C78" s="662"/>
      <c r="D78" s="662"/>
      <c r="E78" s="663"/>
      <c r="F78" s="663"/>
      <c r="G78" s="12"/>
      <c r="H78" s="12"/>
      <c r="I78" s="39">
        <f t="shared" si="2"/>
        <v>0</v>
      </c>
      <c r="J78" s="124"/>
      <c r="K78" s="124"/>
      <c r="L78" s="124"/>
      <c r="M78" s="124"/>
    </row>
    <row r="79" spans="1:13">
      <c r="A79" s="10"/>
      <c r="B79" s="662"/>
      <c r="C79" s="662"/>
      <c r="D79" s="662"/>
      <c r="E79" s="663"/>
      <c r="F79" s="663"/>
      <c r="G79" s="12"/>
      <c r="H79" s="12"/>
      <c r="I79" s="39">
        <f t="shared" si="2"/>
        <v>0</v>
      </c>
      <c r="J79" s="124"/>
      <c r="K79" s="124"/>
      <c r="L79" s="124"/>
      <c r="M79" s="124"/>
    </row>
    <row r="80" spans="1:13">
      <c r="A80" s="10"/>
      <c r="B80" s="662"/>
      <c r="C80" s="662"/>
      <c r="D80" s="662"/>
      <c r="E80" s="663"/>
      <c r="F80" s="663"/>
      <c r="G80" s="12"/>
      <c r="H80" s="12"/>
      <c r="I80" s="39">
        <f t="shared" si="2"/>
        <v>0</v>
      </c>
      <c r="J80" s="124"/>
      <c r="K80" s="124"/>
      <c r="L80" s="124"/>
      <c r="M80" s="124"/>
    </row>
    <row r="81" spans="1:13">
      <c r="A81" s="10"/>
      <c r="B81" s="662"/>
      <c r="C81" s="662"/>
      <c r="D81" s="662"/>
      <c r="E81" s="663"/>
      <c r="F81" s="663"/>
      <c r="G81" s="12"/>
      <c r="H81" s="12"/>
      <c r="I81" s="39">
        <f t="shared" si="2"/>
        <v>0</v>
      </c>
      <c r="J81" s="124"/>
      <c r="K81" s="124"/>
      <c r="L81" s="124"/>
      <c r="M81" s="124"/>
    </row>
    <row r="82" spans="1:13">
      <c r="A82" s="10"/>
      <c r="B82" s="662"/>
      <c r="C82" s="662"/>
      <c r="D82" s="662"/>
      <c r="E82" s="663"/>
      <c r="F82" s="663"/>
      <c r="G82" s="12"/>
      <c r="H82" s="12"/>
      <c r="I82" s="39">
        <f t="shared" si="2"/>
        <v>0</v>
      </c>
      <c r="J82" s="124"/>
      <c r="K82" s="124"/>
      <c r="L82" s="124"/>
      <c r="M82" s="124"/>
    </row>
    <row r="83" spans="1:13">
      <c r="A83" s="10"/>
      <c r="B83" s="662"/>
      <c r="C83" s="662"/>
      <c r="D83" s="662"/>
      <c r="E83" s="663"/>
      <c r="F83" s="663"/>
      <c r="G83" s="12"/>
      <c r="H83" s="12"/>
      <c r="I83" s="39">
        <f t="shared" ref="I83:I109" si="3">SUM(G83:H83)</f>
        <v>0</v>
      </c>
      <c r="J83" s="124"/>
      <c r="K83" s="124"/>
      <c r="L83" s="124"/>
      <c r="M83" s="124"/>
    </row>
    <row r="84" spans="1:13">
      <c r="A84" s="10"/>
      <c r="B84" s="662"/>
      <c r="C84" s="662"/>
      <c r="D84" s="662"/>
      <c r="E84" s="663"/>
      <c r="F84" s="663"/>
      <c r="G84" s="12"/>
      <c r="H84" s="12"/>
      <c r="I84" s="39">
        <f t="shared" si="3"/>
        <v>0</v>
      </c>
      <c r="J84" s="124"/>
      <c r="K84" s="124"/>
      <c r="L84" s="124"/>
      <c r="M84" s="124"/>
    </row>
    <row r="85" spans="1:13">
      <c r="A85" s="10"/>
      <c r="B85" s="662"/>
      <c r="C85" s="662"/>
      <c r="D85" s="662"/>
      <c r="E85" s="663"/>
      <c r="F85" s="663"/>
      <c r="G85" s="12"/>
      <c r="H85" s="12"/>
      <c r="I85" s="39">
        <f t="shared" si="3"/>
        <v>0</v>
      </c>
      <c r="J85" s="124"/>
      <c r="K85" s="124"/>
      <c r="L85" s="124"/>
      <c r="M85" s="124"/>
    </row>
    <row r="86" spans="1:13">
      <c r="A86" s="10"/>
      <c r="B86" s="662"/>
      <c r="C86" s="662"/>
      <c r="D86" s="662"/>
      <c r="E86" s="663"/>
      <c r="F86" s="663"/>
      <c r="G86" s="12"/>
      <c r="H86" s="12"/>
      <c r="I86" s="39">
        <f t="shared" si="3"/>
        <v>0</v>
      </c>
      <c r="J86" s="124"/>
      <c r="K86" s="124"/>
      <c r="L86" s="124"/>
      <c r="M86" s="124"/>
    </row>
    <row r="87" spans="1:13">
      <c r="A87" s="10"/>
      <c r="B87" s="662"/>
      <c r="C87" s="662"/>
      <c r="D87" s="662"/>
      <c r="E87" s="663"/>
      <c r="F87" s="663"/>
      <c r="G87" s="12"/>
      <c r="H87" s="12"/>
      <c r="I87" s="39">
        <f t="shared" si="3"/>
        <v>0</v>
      </c>
      <c r="J87" s="124"/>
      <c r="K87" s="124"/>
      <c r="L87" s="124"/>
      <c r="M87" s="124"/>
    </row>
    <row r="88" spans="1:13">
      <c r="A88" s="10"/>
      <c r="B88" s="662"/>
      <c r="C88" s="662"/>
      <c r="D88" s="662"/>
      <c r="E88" s="663"/>
      <c r="F88" s="663"/>
      <c r="G88" s="12"/>
      <c r="H88" s="12"/>
      <c r="I88" s="39">
        <f t="shared" si="3"/>
        <v>0</v>
      </c>
      <c r="J88" s="124"/>
      <c r="K88" s="124"/>
      <c r="L88" s="124"/>
      <c r="M88" s="124"/>
    </row>
    <row r="89" spans="1:13">
      <c r="A89" s="10"/>
      <c r="B89" s="662"/>
      <c r="C89" s="662"/>
      <c r="D89" s="662"/>
      <c r="E89" s="663"/>
      <c r="F89" s="663"/>
      <c r="G89" s="12"/>
      <c r="H89" s="12"/>
      <c r="I89" s="39">
        <f t="shared" si="3"/>
        <v>0</v>
      </c>
      <c r="J89" s="124"/>
      <c r="K89" s="124"/>
      <c r="L89" s="124"/>
      <c r="M89" s="124"/>
    </row>
    <row r="90" spans="1:13">
      <c r="A90" s="10"/>
      <c r="B90" s="662"/>
      <c r="C90" s="662"/>
      <c r="D90" s="662"/>
      <c r="E90" s="663"/>
      <c r="F90" s="663"/>
      <c r="G90" s="12"/>
      <c r="H90" s="12"/>
      <c r="I90" s="39">
        <f t="shared" si="3"/>
        <v>0</v>
      </c>
      <c r="J90" s="124"/>
      <c r="K90" s="124"/>
      <c r="L90" s="124"/>
      <c r="M90" s="124"/>
    </row>
    <row r="91" spans="1:13">
      <c r="A91" s="10"/>
      <c r="B91" s="662"/>
      <c r="C91" s="662"/>
      <c r="D91" s="662"/>
      <c r="E91" s="663"/>
      <c r="F91" s="663"/>
      <c r="G91" s="12"/>
      <c r="H91" s="12"/>
      <c r="I91" s="39">
        <f t="shared" si="3"/>
        <v>0</v>
      </c>
      <c r="J91" s="124"/>
      <c r="K91" s="124"/>
      <c r="L91" s="124"/>
      <c r="M91" s="124"/>
    </row>
    <row r="92" spans="1:13">
      <c r="A92" s="10"/>
      <c r="B92" s="662"/>
      <c r="C92" s="662"/>
      <c r="D92" s="662"/>
      <c r="E92" s="663"/>
      <c r="F92" s="663"/>
      <c r="G92" s="12"/>
      <c r="H92" s="12"/>
      <c r="I92" s="39">
        <f t="shared" si="3"/>
        <v>0</v>
      </c>
      <c r="J92" s="124"/>
      <c r="K92" s="124"/>
      <c r="L92" s="124"/>
      <c r="M92" s="124"/>
    </row>
    <row r="93" spans="1:13">
      <c r="A93" s="10"/>
      <c r="B93" s="662"/>
      <c r="C93" s="662"/>
      <c r="D93" s="662"/>
      <c r="E93" s="663"/>
      <c r="F93" s="663"/>
      <c r="G93" s="12"/>
      <c r="H93" s="12"/>
      <c r="I93" s="39">
        <f t="shared" si="3"/>
        <v>0</v>
      </c>
      <c r="J93" s="124"/>
      <c r="K93" s="124"/>
      <c r="L93" s="124"/>
      <c r="M93" s="124"/>
    </row>
    <row r="94" spans="1:13">
      <c r="A94" s="10"/>
      <c r="B94" s="662"/>
      <c r="C94" s="662"/>
      <c r="D94" s="662"/>
      <c r="E94" s="663"/>
      <c r="F94" s="663"/>
      <c r="G94" s="12"/>
      <c r="H94" s="12"/>
      <c r="I94" s="39">
        <f t="shared" si="3"/>
        <v>0</v>
      </c>
      <c r="J94" s="124"/>
      <c r="K94" s="124"/>
      <c r="L94" s="124"/>
      <c r="M94" s="124"/>
    </row>
    <row r="95" spans="1:13">
      <c r="A95" s="10"/>
      <c r="B95" s="662"/>
      <c r="C95" s="662"/>
      <c r="D95" s="662"/>
      <c r="E95" s="663"/>
      <c r="F95" s="663"/>
      <c r="G95" s="12"/>
      <c r="H95" s="12"/>
      <c r="I95" s="39">
        <f t="shared" si="3"/>
        <v>0</v>
      </c>
      <c r="J95" s="124"/>
      <c r="K95" s="124"/>
      <c r="L95" s="124"/>
      <c r="M95" s="124"/>
    </row>
    <row r="96" spans="1:13">
      <c r="A96" s="10"/>
      <c r="B96" s="662"/>
      <c r="C96" s="662"/>
      <c r="D96" s="662"/>
      <c r="E96" s="663"/>
      <c r="F96" s="663"/>
      <c r="G96" s="12"/>
      <c r="H96" s="12"/>
      <c r="I96" s="39">
        <f t="shared" si="3"/>
        <v>0</v>
      </c>
      <c r="J96" s="124"/>
      <c r="K96" s="124"/>
      <c r="L96" s="124"/>
      <c r="M96" s="124"/>
    </row>
    <row r="97" spans="1:13">
      <c r="A97" s="10"/>
      <c r="B97" s="662"/>
      <c r="C97" s="662"/>
      <c r="D97" s="662"/>
      <c r="E97" s="663"/>
      <c r="F97" s="663"/>
      <c r="G97" s="12"/>
      <c r="H97" s="12"/>
      <c r="I97" s="39">
        <f t="shared" si="3"/>
        <v>0</v>
      </c>
      <c r="J97" s="124"/>
      <c r="K97" s="124"/>
      <c r="L97" s="124"/>
      <c r="M97" s="124"/>
    </row>
    <row r="98" spans="1:13">
      <c r="A98" s="10"/>
      <c r="B98" s="662"/>
      <c r="C98" s="662"/>
      <c r="D98" s="662"/>
      <c r="E98" s="663"/>
      <c r="F98" s="663"/>
      <c r="G98" s="12"/>
      <c r="H98" s="12"/>
      <c r="I98" s="39">
        <f t="shared" si="3"/>
        <v>0</v>
      </c>
      <c r="J98" s="124"/>
      <c r="K98" s="124"/>
      <c r="L98" s="124"/>
      <c r="M98" s="124"/>
    </row>
    <row r="99" spans="1:13">
      <c r="A99" s="10"/>
      <c r="B99" s="662"/>
      <c r="C99" s="662"/>
      <c r="D99" s="662"/>
      <c r="E99" s="663"/>
      <c r="F99" s="663"/>
      <c r="G99" s="12"/>
      <c r="H99" s="12"/>
      <c r="I99" s="39">
        <f t="shared" si="3"/>
        <v>0</v>
      </c>
      <c r="J99" s="124"/>
      <c r="K99" s="124"/>
      <c r="L99" s="124"/>
      <c r="M99" s="124"/>
    </row>
    <row r="100" spans="1:13">
      <c r="A100" s="10"/>
      <c r="B100" s="662"/>
      <c r="C100" s="662"/>
      <c r="D100" s="662"/>
      <c r="E100" s="663"/>
      <c r="F100" s="663"/>
      <c r="G100" s="12"/>
      <c r="H100" s="12"/>
      <c r="I100" s="39">
        <f t="shared" si="3"/>
        <v>0</v>
      </c>
      <c r="J100" s="124"/>
      <c r="K100" s="124"/>
      <c r="L100" s="124"/>
      <c r="M100" s="124"/>
    </row>
    <row r="101" spans="1:13">
      <c r="A101" s="10"/>
      <c r="B101" s="662"/>
      <c r="C101" s="662"/>
      <c r="D101" s="662"/>
      <c r="E101" s="663"/>
      <c r="F101" s="663"/>
      <c r="G101" s="12"/>
      <c r="H101" s="12"/>
      <c r="I101" s="39">
        <f t="shared" si="3"/>
        <v>0</v>
      </c>
      <c r="J101" s="124"/>
      <c r="K101" s="124"/>
      <c r="L101" s="124"/>
      <c r="M101" s="124"/>
    </row>
    <row r="102" spans="1:13">
      <c r="A102" s="10"/>
      <c r="B102" s="662"/>
      <c r="C102" s="662"/>
      <c r="D102" s="662"/>
      <c r="E102" s="663"/>
      <c r="F102" s="663"/>
      <c r="G102" s="12"/>
      <c r="H102" s="12"/>
      <c r="I102" s="39">
        <f t="shared" si="3"/>
        <v>0</v>
      </c>
      <c r="J102" s="124"/>
      <c r="K102" s="124"/>
      <c r="L102" s="124"/>
      <c r="M102" s="124"/>
    </row>
    <row r="103" spans="1:13">
      <c r="A103" s="10"/>
      <c r="B103" s="662"/>
      <c r="C103" s="662"/>
      <c r="D103" s="662"/>
      <c r="E103" s="663"/>
      <c r="F103" s="663"/>
      <c r="G103" s="12"/>
      <c r="H103" s="12"/>
      <c r="I103" s="39">
        <f t="shared" si="3"/>
        <v>0</v>
      </c>
      <c r="J103" s="124"/>
      <c r="K103" s="124"/>
      <c r="L103" s="124"/>
      <c r="M103" s="124"/>
    </row>
    <row r="104" spans="1:13">
      <c r="A104" s="10"/>
      <c r="B104" s="662"/>
      <c r="C104" s="662"/>
      <c r="D104" s="662"/>
      <c r="E104" s="663"/>
      <c r="F104" s="663"/>
      <c r="G104" s="12"/>
      <c r="H104" s="12"/>
      <c r="I104" s="39">
        <f t="shared" si="3"/>
        <v>0</v>
      </c>
      <c r="J104" s="124"/>
      <c r="K104" s="124"/>
      <c r="L104" s="124"/>
      <c r="M104" s="124"/>
    </row>
    <row r="105" spans="1:13">
      <c r="A105" s="10"/>
      <c r="B105" s="662"/>
      <c r="C105" s="662"/>
      <c r="D105" s="662"/>
      <c r="E105" s="663"/>
      <c r="F105" s="663"/>
      <c r="G105" s="12"/>
      <c r="H105" s="12"/>
      <c r="I105" s="39">
        <f t="shared" si="3"/>
        <v>0</v>
      </c>
      <c r="J105" s="124"/>
      <c r="K105" s="124"/>
      <c r="L105" s="124"/>
      <c r="M105" s="124"/>
    </row>
    <row r="106" spans="1:13">
      <c r="A106" s="10"/>
      <c r="B106" s="662"/>
      <c r="C106" s="662"/>
      <c r="D106" s="662"/>
      <c r="E106" s="663"/>
      <c r="F106" s="663"/>
      <c r="G106" s="12"/>
      <c r="H106" s="12"/>
      <c r="I106" s="39">
        <f t="shared" si="3"/>
        <v>0</v>
      </c>
      <c r="J106" s="124"/>
      <c r="K106" s="124"/>
      <c r="L106" s="124"/>
      <c r="M106" s="124"/>
    </row>
    <row r="107" spans="1:13">
      <c r="A107" s="10"/>
      <c r="B107" s="662"/>
      <c r="C107" s="662"/>
      <c r="D107" s="662"/>
      <c r="E107" s="663"/>
      <c r="F107" s="663"/>
      <c r="G107" s="12"/>
      <c r="H107" s="12"/>
      <c r="I107" s="39">
        <f t="shared" si="3"/>
        <v>0</v>
      </c>
      <c r="J107" s="124"/>
      <c r="K107" s="124"/>
      <c r="L107" s="124"/>
      <c r="M107" s="124"/>
    </row>
    <row r="108" spans="1:13">
      <c r="A108" s="10"/>
      <c r="B108" s="662"/>
      <c r="C108" s="662"/>
      <c r="D108" s="662"/>
      <c r="E108" s="663"/>
      <c r="F108" s="663"/>
      <c r="G108" s="12"/>
      <c r="H108" s="12"/>
      <c r="I108" s="39">
        <f t="shared" si="3"/>
        <v>0</v>
      </c>
      <c r="J108" s="124"/>
      <c r="K108" s="124"/>
      <c r="L108" s="124"/>
      <c r="M108" s="124"/>
    </row>
    <row r="109" spans="1:13">
      <c r="A109" s="10"/>
      <c r="B109" s="662"/>
      <c r="C109" s="662"/>
      <c r="D109" s="662"/>
      <c r="E109" s="663"/>
      <c r="F109" s="663"/>
      <c r="G109" s="12"/>
      <c r="H109" s="12"/>
      <c r="I109" s="39">
        <f t="shared" si="3"/>
        <v>0</v>
      </c>
      <c r="J109" s="124"/>
      <c r="K109" s="124"/>
      <c r="L109" s="124"/>
      <c r="M109" s="124"/>
    </row>
    <row r="110" spans="1:13">
      <c r="A110" s="10"/>
      <c r="B110" s="662"/>
      <c r="C110" s="662"/>
      <c r="D110" s="662"/>
      <c r="E110" s="663"/>
      <c r="F110" s="663"/>
      <c r="G110" s="12"/>
      <c r="H110" s="12"/>
      <c r="I110" s="39">
        <f t="shared" ref="I110:I118" si="4">SUM(G110:H110)</f>
        <v>0</v>
      </c>
    </row>
    <row r="111" spans="1:13">
      <c r="A111" s="10"/>
      <c r="B111" s="662"/>
      <c r="C111" s="662"/>
      <c r="D111" s="662"/>
      <c r="E111" s="663"/>
      <c r="F111" s="663"/>
      <c r="G111" s="12"/>
      <c r="H111" s="12"/>
      <c r="I111" s="39">
        <f t="shared" si="4"/>
        <v>0</v>
      </c>
    </row>
    <row r="112" spans="1:13">
      <c r="A112" s="10"/>
      <c r="B112" s="662"/>
      <c r="C112" s="662"/>
      <c r="D112" s="662"/>
      <c r="E112" s="663"/>
      <c r="F112" s="663"/>
      <c r="G112" s="12"/>
      <c r="H112" s="12"/>
      <c r="I112" s="39">
        <f t="shared" si="4"/>
        <v>0</v>
      </c>
    </row>
    <row r="113" spans="1:9">
      <c r="A113" s="10"/>
      <c r="B113" s="662"/>
      <c r="C113" s="662"/>
      <c r="D113" s="662"/>
      <c r="E113" s="663"/>
      <c r="F113" s="663"/>
      <c r="G113" s="12"/>
      <c r="H113" s="12"/>
      <c r="I113" s="39">
        <f t="shared" si="4"/>
        <v>0</v>
      </c>
    </row>
    <row r="114" spans="1:9">
      <c r="A114" s="10"/>
      <c r="B114" s="662"/>
      <c r="C114" s="662"/>
      <c r="D114" s="662"/>
      <c r="E114" s="663"/>
      <c r="F114" s="663"/>
      <c r="G114" s="12"/>
      <c r="H114" s="12"/>
      <c r="I114" s="39">
        <f t="shared" si="4"/>
        <v>0</v>
      </c>
    </row>
    <row r="115" spans="1:9">
      <c r="A115" s="10"/>
      <c r="B115" s="662"/>
      <c r="C115" s="662"/>
      <c r="D115" s="662"/>
      <c r="E115" s="663"/>
      <c r="F115" s="663"/>
      <c r="G115" s="12"/>
      <c r="H115" s="12"/>
      <c r="I115" s="39">
        <f t="shared" si="4"/>
        <v>0</v>
      </c>
    </row>
    <row r="116" spans="1:9">
      <c r="A116" s="10"/>
      <c r="B116" s="662"/>
      <c r="C116" s="662"/>
      <c r="D116" s="662"/>
      <c r="E116" s="663"/>
      <c r="F116" s="663"/>
      <c r="G116" s="12"/>
      <c r="H116" s="12"/>
      <c r="I116" s="39">
        <f t="shared" si="4"/>
        <v>0</v>
      </c>
    </row>
    <row r="117" spans="1:9">
      <c r="A117" s="10"/>
      <c r="B117" s="662"/>
      <c r="C117" s="662"/>
      <c r="D117" s="662"/>
      <c r="E117" s="663"/>
      <c r="F117" s="663"/>
      <c r="G117" s="12"/>
      <c r="H117" s="12"/>
      <c r="I117" s="39">
        <f t="shared" si="4"/>
        <v>0</v>
      </c>
    </row>
    <row r="118" spans="1:9">
      <c r="A118" s="10"/>
      <c r="B118" s="662"/>
      <c r="C118" s="662"/>
      <c r="D118" s="662"/>
      <c r="E118" s="663"/>
      <c r="F118" s="663"/>
      <c r="G118" s="12"/>
      <c r="H118" s="12"/>
      <c r="I118" s="39">
        <f t="shared" si="4"/>
        <v>0</v>
      </c>
    </row>
  </sheetData>
  <sheetProtection algorithmName="SHA-512" hashValue="cN7Sa8+uIZ+jmMZJEDf+OFtEAGRZD18nw+puQ2LivycwXpY+SwcqswZ/9Xvkw+OPJcz9GFrtRV3r9E7nAJAn4g==" saltValue="QEgMl9n0fN6t1jm66cUyNw==" spinCount="100000" sheet="1" objects="1" scenarios="1"/>
  <mergeCells count="223">
    <mergeCell ref="A15:F15"/>
    <mergeCell ref="B18:D18"/>
    <mergeCell ref="B19:D19"/>
    <mergeCell ref="B20:D20"/>
    <mergeCell ref="B21:D21"/>
    <mergeCell ref="B22:D22"/>
    <mergeCell ref="B23:D23"/>
    <mergeCell ref="B24:D24"/>
    <mergeCell ref="B25:D25"/>
    <mergeCell ref="A16:I16"/>
    <mergeCell ref="E18:F18"/>
    <mergeCell ref="B17:D17"/>
    <mergeCell ref="E17:F17"/>
    <mergeCell ref="G17:I17"/>
    <mergeCell ref="B26:D26"/>
    <mergeCell ref="B27:D27"/>
    <mergeCell ref="B28:D28"/>
    <mergeCell ref="B29:D29"/>
    <mergeCell ref="E19:F19"/>
    <mergeCell ref="E20:F20"/>
    <mergeCell ref="E21:F21"/>
    <mergeCell ref="B48:D48"/>
    <mergeCell ref="B49:D49"/>
    <mergeCell ref="B45:D45"/>
    <mergeCell ref="B46:D46"/>
    <mergeCell ref="B47:D47"/>
    <mergeCell ref="B30:D30"/>
    <mergeCell ref="B31:D31"/>
    <mergeCell ref="B32:D32"/>
    <mergeCell ref="B33:D33"/>
    <mergeCell ref="B34:D34"/>
    <mergeCell ref="B35:D35"/>
    <mergeCell ref="B59:D59"/>
    <mergeCell ref="B40:D40"/>
    <mergeCell ref="B41:D41"/>
    <mergeCell ref="B36:D36"/>
    <mergeCell ref="B38:D38"/>
    <mergeCell ref="B39:D39"/>
    <mergeCell ref="B37:D37"/>
    <mergeCell ref="B42:D42"/>
    <mergeCell ref="B43:D43"/>
    <mergeCell ref="B44:D44"/>
    <mergeCell ref="B108:D108"/>
    <mergeCell ref="B109:D109"/>
    <mergeCell ref="B98:D98"/>
    <mergeCell ref="B99:D99"/>
    <mergeCell ref="B100:D100"/>
    <mergeCell ref="B101:D101"/>
    <mergeCell ref="B103:D103"/>
    <mergeCell ref="B104:D104"/>
    <mergeCell ref="B105:D105"/>
    <mergeCell ref="B106:D106"/>
    <mergeCell ref="B107:D107"/>
    <mergeCell ref="B102:D102"/>
    <mergeCell ref="B90:D90"/>
    <mergeCell ref="B91:D91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85:D85"/>
    <mergeCell ref="B74:D74"/>
    <mergeCell ref="B75:D75"/>
    <mergeCell ref="E26:F26"/>
    <mergeCell ref="E27:F27"/>
    <mergeCell ref="E28:F28"/>
    <mergeCell ref="E29:F29"/>
    <mergeCell ref="E30:F30"/>
    <mergeCell ref="E31:F31"/>
    <mergeCell ref="E32:F32"/>
    <mergeCell ref="E33:F33"/>
    <mergeCell ref="B66:D66"/>
    <mergeCell ref="B60:D60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6:D76"/>
    <mergeCell ref="E75:F75"/>
    <mergeCell ref="E76:F76"/>
    <mergeCell ref="E77:F77"/>
    <mergeCell ref="E61:F61"/>
    <mergeCell ref="B84:D84"/>
    <mergeCell ref="B77:D77"/>
    <mergeCell ref="B78:D78"/>
    <mergeCell ref="B79:D79"/>
    <mergeCell ref="B80:D80"/>
    <mergeCell ref="B81:D81"/>
    <mergeCell ref="B82:D82"/>
    <mergeCell ref="B83:D83"/>
    <mergeCell ref="B63:D63"/>
    <mergeCell ref="B64:D64"/>
    <mergeCell ref="B65:D65"/>
    <mergeCell ref="B67:D67"/>
    <mergeCell ref="B68:D68"/>
    <mergeCell ref="B69:D69"/>
    <mergeCell ref="B70:D70"/>
    <mergeCell ref="B71:D71"/>
    <mergeCell ref="B72:D72"/>
    <mergeCell ref="B73:D73"/>
    <mergeCell ref="B62:D62"/>
    <mergeCell ref="E64:F64"/>
    <mergeCell ref="E65:F65"/>
    <mergeCell ref="E66:F66"/>
    <mergeCell ref="E22:F22"/>
    <mergeCell ref="E23:F23"/>
    <mergeCell ref="E24:F24"/>
    <mergeCell ref="E25:F25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39:F39"/>
    <mergeCell ref="E62:F62"/>
    <mergeCell ref="E63:F63"/>
    <mergeCell ref="E44:F44"/>
    <mergeCell ref="E45:F45"/>
    <mergeCell ref="E46:F46"/>
    <mergeCell ref="E47:F47"/>
    <mergeCell ref="E48:F48"/>
    <mergeCell ref="E49:F49"/>
    <mergeCell ref="E50:F50"/>
    <mergeCell ref="E51:F51"/>
    <mergeCell ref="E56:F56"/>
    <mergeCell ref="E57:F57"/>
    <mergeCell ref="E58:F58"/>
    <mergeCell ref="E59:F59"/>
    <mergeCell ref="E60:F60"/>
    <mergeCell ref="E52:F52"/>
    <mergeCell ref="E53:F53"/>
    <mergeCell ref="E54:F54"/>
    <mergeCell ref="E55:F55"/>
    <mergeCell ref="E107:F107"/>
    <mergeCell ref="E108:F108"/>
    <mergeCell ref="E109:F109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4:F104"/>
    <mergeCell ref="E105:F105"/>
    <mergeCell ref="E106:F106"/>
    <mergeCell ref="E103:F103"/>
    <mergeCell ref="E87:F87"/>
    <mergeCell ref="E88:F88"/>
    <mergeCell ref="E89:F89"/>
    <mergeCell ref="E90:F90"/>
    <mergeCell ref="E91:F91"/>
    <mergeCell ref="E92:F92"/>
    <mergeCell ref="E93:F93"/>
    <mergeCell ref="E82:F82"/>
    <mergeCell ref="E67:F67"/>
    <mergeCell ref="E68:F68"/>
    <mergeCell ref="E79:F79"/>
    <mergeCell ref="E80:F80"/>
    <mergeCell ref="E81:F81"/>
    <mergeCell ref="E69:F69"/>
    <mergeCell ref="E70:F70"/>
    <mergeCell ref="E71:F71"/>
    <mergeCell ref="E72:F72"/>
    <mergeCell ref="E83:F83"/>
    <mergeCell ref="E84:F84"/>
    <mergeCell ref="E85:F85"/>
    <mergeCell ref="E86:F86"/>
    <mergeCell ref="E78:F78"/>
    <mergeCell ref="E73:F73"/>
    <mergeCell ref="E74:F74"/>
    <mergeCell ref="A1:I1"/>
    <mergeCell ref="A5:I5"/>
    <mergeCell ref="A7:I7"/>
    <mergeCell ref="A8:I8"/>
    <mergeCell ref="A4:I4"/>
    <mergeCell ref="A6:I6"/>
    <mergeCell ref="A14:F14"/>
    <mergeCell ref="A13:F13"/>
    <mergeCell ref="A12:F12"/>
    <mergeCell ref="A11:F11"/>
    <mergeCell ref="A10:F10"/>
    <mergeCell ref="A9:F9"/>
    <mergeCell ref="A3:E3"/>
    <mergeCell ref="F3:I3"/>
    <mergeCell ref="G2:I2"/>
    <mergeCell ref="A2:F2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0:D110"/>
    <mergeCell ref="E110:F110"/>
    <mergeCell ref="B111:D111"/>
    <mergeCell ref="E111:F111"/>
    <mergeCell ref="B112:D112"/>
    <mergeCell ref="E112:F112"/>
    <mergeCell ref="B113:D113"/>
    <mergeCell ref="E113:F113"/>
    <mergeCell ref="B114:D114"/>
    <mergeCell ref="E114:F114"/>
  </mergeCells>
  <pageMargins left="0.43307086614173229" right="3.937007874015748E-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listy!$A$138:$A$141</xm:f>
          </x14:formula1>
          <xm:sqref>A18:A118</xm:sqref>
        </x14:dataValidation>
        <x14:dataValidation type="list" allowBlank="1" showInputMessage="1" showErrorMessage="1">
          <x14:formula1>
            <xm:f>listy!$A$13:$A$50</xm:f>
          </x14:formula1>
          <xm:sqref>B18:D118</xm:sqref>
        </x14:dataValidation>
        <x14:dataValidation type="list" allowBlank="1" showInputMessage="1" showErrorMessage="1">
          <x14:formula1>
            <xm:f>listy!$A$54:$A$58</xm:f>
          </x14:formula1>
          <xm:sqref>E18:F118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P175"/>
  <sheetViews>
    <sheetView workbookViewId="0">
      <selection activeCell="L81" sqref="L81"/>
    </sheetView>
  </sheetViews>
  <sheetFormatPr defaultRowHeight="15"/>
  <cols>
    <col min="1" max="1" width="22" style="58" customWidth="1"/>
    <col min="2" max="9" width="8.7109375" style="58" customWidth="1"/>
    <col min="10" max="16384" width="9.140625" style="58"/>
  </cols>
  <sheetData>
    <row r="1" spans="1:16" ht="18.75">
      <c r="A1" s="724" t="s">
        <v>135</v>
      </c>
      <c r="B1" s="725"/>
      <c r="C1" s="725"/>
      <c r="D1" s="725"/>
      <c r="E1" s="725"/>
      <c r="F1" s="213">
        <f>MIN(Planowanie!B18:H18)</f>
        <v>0</v>
      </c>
      <c r="G1" s="213">
        <f>MAX(Planowanie!B18:H18)</f>
        <v>0</v>
      </c>
      <c r="H1" s="726"/>
      <c r="I1" s="727"/>
    </row>
    <row r="2" spans="1:16" ht="18.75" customHeight="1">
      <c r="A2" s="740" t="str">
        <f>IF(Planowanie!H70&gt;"",Planowanie!H70,"Wersja pierwotna")</f>
        <v>Wersja pierwotna</v>
      </c>
      <c r="B2" s="741"/>
      <c r="C2" s="741"/>
      <c r="D2" s="741"/>
      <c r="E2" s="741"/>
      <c r="F2" s="741"/>
      <c r="G2" s="741"/>
      <c r="H2" s="741"/>
      <c r="I2" s="741"/>
    </row>
    <row r="3" spans="1:16" ht="13.5" customHeight="1">
      <c r="A3" s="730" t="s">
        <v>237</v>
      </c>
      <c r="B3" s="731"/>
      <c r="C3" s="731"/>
      <c r="D3" s="731"/>
      <c r="E3" s="731"/>
      <c r="F3" s="731"/>
      <c r="G3" s="731"/>
      <c r="H3" s="731"/>
      <c r="I3" s="731"/>
    </row>
    <row r="4" spans="1:16" ht="15" customHeight="1" thickBot="1">
      <c r="A4" s="732" t="s">
        <v>43</v>
      </c>
      <c r="B4" s="733"/>
      <c r="C4" s="733"/>
      <c r="D4" s="733"/>
      <c r="E4" s="733"/>
      <c r="F4" s="733"/>
      <c r="G4" s="733"/>
      <c r="H4" s="733"/>
      <c r="I4" s="734"/>
      <c r="J4" s="214"/>
      <c r="K4" s="214"/>
      <c r="L4" s="214"/>
      <c r="M4" s="214"/>
      <c r="N4" s="214"/>
      <c r="O4" s="214"/>
      <c r="P4" s="214"/>
    </row>
    <row r="5" spans="1:16" ht="15" customHeight="1" thickBot="1">
      <c r="A5" s="742" t="s">
        <v>8</v>
      </c>
      <c r="B5" s="743"/>
      <c r="C5" s="743"/>
      <c r="D5" s="743"/>
      <c r="E5" s="743"/>
      <c r="F5" s="743"/>
      <c r="G5" s="743"/>
      <c r="H5" s="743"/>
      <c r="I5" s="743"/>
    </row>
    <row r="6" spans="1:16" ht="32.25" customHeight="1" thickBot="1">
      <c r="A6" s="735">
        <f>Planowanie!B20</f>
        <v>0</v>
      </c>
      <c r="B6" s="736"/>
      <c r="C6" s="736"/>
      <c r="D6" s="736"/>
      <c r="E6" s="736"/>
      <c r="F6" s="736"/>
      <c r="G6" s="736"/>
      <c r="H6" s="736"/>
      <c r="I6" s="737"/>
    </row>
    <row r="7" spans="1:16" ht="30.75" customHeight="1">
      <c r="A7" s="290" t="s">
        <v>364</v>
      </c>
      <c r="B7" s="738">
        <f>Planowanie!B5</f>
        <v>0</v>
      </c>
      <c r="C7" s="739"/>
      <c r="D7" s="739"/>
      <c r="E7" s="739"/>
      <c r="F7" s="739"/>
      <c r="G7" s="739"/>
      <c r="H7" s="739"/>
      <c r="I7" s="739"/>
      <c r="J7" s="214"/>
      <c r="K7" s="214"/>
      <c r="L7" s="214"/>
      <c r="M7" s="214"/>
      <c r="N7" s="214"/>
      <c r="O7" s="214"/>
      <c r="P7" s="214"/>
    </row>
    <row r="8" spans="1:16" ht="15" customHeight="1">
      <c r="A8" s="215" t="s">
        <v>138</v>
      </c>
      <c r="B8" s="728">
        <f>Planowanie!E6</f>
        <v>0</v>
      </c>
      <c r="C8" s="729"/>
      <c r="D8" s="729"/>
      <c r="E8" s="729"/>
      <c r="F8" s="729"/>
      <c r="G8" s="729"/>
      <c r="H8" s="729"/>
      <c r="I8" s="729"/>
      <c r="J8" s="214"/>
      <c r="K8" s="214"/>
      <c r="L8" s="214"/>
      <c r="M8" s="214"/>
      <c r="N8" s="214"/>
    </row>
    <row r="9" spans="1:16">
      <c r="A9" s="216" t="s">
        <v>75</v>
      </c>
      <c r="B9" s="728">
        <f>Planowanie!E7</f>
        <v>0</v>
      </c>
      <c r="C9" s="729"/>
      <c r="D9" s="729"/>
      <c r="E9" s="729"/>
      <c r="F9" s="729"/>
      <c r="G9" s="729"/>
      <c r="H9" s="729"/>
      <c r="I9" s="729"/>
      <c r="J9" s="214"/>
      <c r="K9" s="214"/>
      <c r="L9" s="214"/>
      <c r="M9" s="214"/>
      <c r="N9" s="214"/>
    </row>
    <row r="10" spans="1:16">
      <c r="A10" s="216" t="s">
        <v>76</v>
      </c>
      <c r="B10" s="728">
        <f>Planowanie!E8</f>
        <v>0</v>
      </c>
      <c r="C10" s="729"/>
      <c r="D10" s="729"/>
      <c r="E10" s="729"/>
      <c r="F10" s="729"/>
      <c r="G10" s="729"/>
      <c r="H10" s="729"/>
      <c r="I10" s="729"/>
      <c r="J10" s="214"/>
      <c r="K10" s="214"/>
      <c r="L10" s="214"/>
      <c r="M10" s="214"/>
      <c r="N10" s="214"/>
    </row>
    <row r="11" spans="1:16">
      <c r="A11" s="216" t="s">
        <v>44</v>
      </c>
      <c r="B11" s="728">
        <f>Planowanie!E9</f>
        <v>0</v>
      </c>
      <c r="C11" s="729"/>
      <c r="D11" s="729"/>
      <c r="E11" s="729"/>
      <c r="F11" s="729"/>
      <c r="G11" s="729"/>
      <c r="H11" s="729"/>
      <c r="I11" s="729"/>
      <c r="J11" s="214"/>
      <c r="K11" s="214"/>
      <c r="L11" s="214"/>
      <c r="M11" s="214"/>
      <c r="N11" s="214"/>
    </row>
    <row r="12" spans="1:16">
      <c r="A12" s="216" t="s">
        <v>45</v>
      </c>
      <c r="B12" s="728">
        <f>Planowanie!E10</f>
        <v>0</v>
      </c>
      <c r="C12" s="729"/>
      <c r="D12" s="729"/>
      <c r="E12" s="729"/>
      <c r="F12" s="729"/>
      <c r="G12" s="729"/>
      <c r="H12" s="729"/>
      <c r="I12" s="729"/>
      <c r="J12" s="214"/>
      <c r="K12" s="214"/>
      <c r="L12" s="214"/>
      <c r="M12" s="214"/>
      <c r="N12" s="214"/>
    </row>
    <row r="13" spans="1:16">
      <c r="A13" s="216" t="s">
        <v>46</v>
      </c>
      <c r="B13" s="728">
        <f>Planowanie!E11</f>
        <v>0</v>
      </c>
      <c r="C13" s="729"/>
      <c r="D13" s="729"/>
      <c r="E13" s="729"/>
      <c r="F13" s="729"/>
      <c r="G13" s="729"/>
      <c r="H13" s="729"/>
      <c r="I13" s="729"/>
      <c r="J13" s="214"/>
      <c r="K13" s="214"/>
      <c r="L13" s="214"/>
      <c r="M13" s="214"/>
      <c r="N13" s="214"/>
    </row>
    <row r="14" spans="1:16">
      <c r="A14" s="216" t="s">
        <v>47</v>
      </c>
      <c r="B14" s="728">
        <f>Planowanie!E12</f>
        <v>0</v>
      </c>
      <c r="C14" s="729"/>
      <c r="D14" s="729"/>
      <c r="E14" s="729"/>
      <c r="F14" s="729"/>
      <c r="G14" s="729"/>
      <c r="H14" s="729"/>
      <c r="I14" s="729"/>
      <c r="J14" s="214"/>
      <c r="K14" s="214"/>
      <c r="L14" s="214"/>
      <c r="M14" s="214"/>
      <c r="N14" s="214"/>
    </row>
    <row r="15" spans="1:16">
      <c r="A15" s="216" t="s">
        <v>50</v>
      </c>
      <c r="B15" s="728">
        <f>Planowanie!E13</f>
        <v>0</v>
      </c>
      <c r="C15" s="729"/>
      <c r="D15" s="729"/>
      <c r="E15" s="729"/>
      <c r="F15" s="729"/>
      <c r="G15" s="729"/>
      <c r="H15" s="729"/>
      <c r="I15" s="729"/>
      <c r="J15" s="214"/>
      <c r="K15" s="214"/>
      <c r="L15" s="214"/>
      <c r="M15" s="214"/>
      <c r="N15" s="214"/>
    </row>
    <row r="16" spans="1:16" ht="25.5">
      <c r="A16" s="288" t="s">
        <v>48</v>
      </c>
      <c r="B16" s="728">
        <f>Planowanie!E14</f>
        <v>0</v>
      </c>
      <c r="C16" s="729"/>
      <c r="D16" s="729"/>
      <c r="E16" s="729"/>
      <c r="F16" s="729"/>
      <c r="G16" s="729"/>
      <c r="H16" s="729"/>
      <c r="I16" s="729"/>
      <c r="J16" s="214"/>
      <c r="K16" s="214"/>
      <c r="L16" s="214"/>
      <c r="M16" s="214"/>
      <c r="N16" s="214"/>
    </row>
    <row r="17" spans="1:15">
      <c r="A17" s="216" t="s">
        <v>46</v>
      </c>
      <c r="B17" s="728">
        <f>Planowanie!E15</f>
        <v>0</v>
      </c>
      <c r="C17" s="729"/>
      <c r="D17" s="729"/>
      <c r="E17" s="729"/>
      <c r="F17" s="729"/>
      <c r="G17" s="729"/>
      <c r="H17" s="729"/>
      <c r="I17" s="729"/>
      <c r="J17" s="214"/>
      <c r="K17" s="214"/>
      <c r="L17" s="214"/>
      <c r="M17" s="214"/>
      <c r="N17" s="214"/>
    </row>
    <row r="18" spans="1:15">
      <c r="A18" s="216" t="s">
        <v>47</v>
      </c>
      <c r="B18" s="728">
        <f>Planowanie!E16</f>
        <v>0</v>
      </c>
      <c r="C18" s="729"/>
      <c r="D18" s="729"/>
      <c r="E18" s="729"/>
      <c r="F18" s="729"/>
      <c r="G18" s="729"/>
      <c r="H18" s="729"/>
      <c r="I18" s="729"/>
      <c r="J18" s="214"/>
      <c r="K18" s="214"/>
      <c r="L18" s="214"/>
      <c r="M18" s="214"/>
      <c r="N18" s="214"/>
    </row>
    <row r="19" spans="1:15">
      <c r="A19" s="216" t="s">
        <v>50</v>
      </c>
      <c r="B19" s="728">
        <f>Planowanie!E17</f>
        <v>0</v>
      </c>
      <c r="C19" s="729"/>
      <c r="D19" s="729"/>
      <c r="E19" s="729"/>
      <c r="F19" s="729"/>
      <c r="G19" s="729"/>
      <c r="H19" s="729"/>
      <c r="I19" s="729"/>
      <c r="J19" s="214"/>
      <c r="K19" s="214"/>
      <c r="L19" s="214"/>
      <c r="M19" s="214"/>
      <c r="N19" s="214"/>
    </row>
    <row r="20" spans="1:15" ht="15" customHeight="1">
      <c r="A20" s="744" t="s">
        <v>49</v>
      </c>
      <c r="B20" s="745"/>
      <c r="C20" s="746">
        <f>Planowanie!B41</f>
        <v>0</v>
      </c>
      <c r="D20" s="746"/>
      <c r="E20" s="746"/>
      <c r="F20" s="746"/>
      <c r="G20" s="746"/>
      <c r="H20" s="746"/>
      <c r="I20" s="746"/>
      <c r="J20" s="214"/>
      <c r="K20" s="214"/>
      <c r="L20" s="214"/>
      <c r="M20" s="214"/>
      <c r="N20" s="214"/>
    </row>
    <row r="21" spans="1:15" ht="3" customHeight="1">
      <c r="A21" s="749"/>
      <c r="B21" s="658"/>
      <c r="C21" s="658"/>
      <c r="D21" s="658"/>
      <c r="E21" s="658"/>
      <c r="F21" s="658"/>
      <c r="G21" s="658"/>
      <c r="H21" s="658"/>
      <c r="I21" s="658"/>
      <c r="M21" s="217"/>
      <c r="N21" s="217"/>
    </row>
    <row r="22" spans="1:15" s="214" customFormat="1" ht="15" customHeight="1">
      <c r="A22" s="750" t="s">
        <v>74</v>
      </c>
      <c r="B22" s="751"/>
      <c r="C22" s="751"/>
      <c r="D22" s="751"/>
      <c r="E22" s="751"/>
      <c r="F22" s="751"/>
      <c r="G22" s="751"/>
      <c r="H22" s="751"/>
      <c r="I22" s="751"/>
    </row>
    <row r="23" spans="1:15">
      <c r="A23" s="697">
        <f>'Program-partnerzy'!A8:G8</f>
        <v>0</v>
      </c>
      <c r="B23" s="698"/>
      <c r="C23" s="698"/>
      <c r="D23" s="698"/>
      <c r="E23" s="698"/>
      <c r="F23" s="698"/>
      <c r="G23" s="698"/>
      <c r="H23" s="698"/>
      <c r="I23" s="698"/>
      <c r="J23" s="218"/>
      <c r="K23" s="218"/>
      <c r="L23" s="218"/>
      <c r="M23" s="218"/>
      <c r="N23" s="218"/>
      <c r="O23" s="218"/>
    </row>
    <row r="24" spans="1:15">
      <c r="A24" s="697">
        <f>'Program-partnerzy'!A22:G22</f>
        <v>0</v>
      </c>
      <c r="B24" s="698"/>
      <c r="C24" s="698"/>
      <c r="D24" s="698"/>
      <c r="E24" s="698"/>
      <c r="F24" s="698"/>
      <c r="G24" s="698"/>
      <c r="H24" s="698"/>
      <c r="I24" s="698"/>
      <c r="J24" s="218"/>
      <c r="K24" s="218"/>
      <c r="L24" s="218"/>
      <c r="M24" s="218"/>
      <c r="N24" s="218"/>
    </row>
    <row r="25" spans="1:15">
      <c r="A25" s="697">
        <f>'Program-partnerzy'!A36:G36</f>
        <v>0</v>
      </c>
      <c r="B25" s="698"/>
      <c r="C25" s="698"/>
      <c r="D25" s="698"/>
      <c r="E25" s="698"/>
      <c r="F25" s="698"/>
      <c r="G25" s="698"/>
      <c r="H25" s="698"/>
      <c r="I25" s="698"/>
      <c r="J25" s="218"/>
      <c r="K25" s="218"/>
      <c r="L25" s="218"/>
      <c r="M25" s="218"/>
      <c r="N25" s="218"/>
    </row>
    <row r="26" spans="1:15">
      <c r="A26" s="697">
        <f>'Program-partnerzy'!A50:G50</f>
        <v>0</v>
      </c>
      <c r="B26" s="698"/>
      <c r="C26" s="698"/>
      <c r="D26" s="698"/>
      <c r="E26" s="698"/>
      <c r="F26" s="698"/>
      <c r="G26" s="698"/>
      <c r="H26" s="698"/>
      <c r="I26" s="698"/>
      <c r="J26" s="218"/>
      <c r="K26" s="218"/>
      <c r="L26" s="218"/>
      <c r="M26" s="218"/>
      <c r="N26" s="218"/>
    </row>
    <row r="27" spans="1:15">
      <c r="A27" s="697">
        <f>'Program-partnerzy'!A64:G64</f>
        <v>0</v>
      </c>
      <c r="B27" s="698"/>
      <c r="C27" s="698"/>
      <c r="D27" s="698"/>
      <c r="E27" s="698"/>
      <c r="F27" s="698"/>
      <c r="G27" s="698"/>
      <c r="H27" s="698"/>
      <c r="I27" s="698"/>
      <c r="J27" s="218"/>
      <c r="K27" s="218"/>
      <c r="L27" s="218"/>
      <c r="M27" s="218"/>
      <c r="N27" s="218"/>
    </row>
    <row r="28" spans="1:15" ht="3" customHeight="1">
      <c r="A28" s="701"/>
      <c r="B28" s="702"/>
      <c r="C28" s="702"/>
      <c r="D28" s="702"/>
      <c r="E28" s="702"/>
      <c r="F28" s="658"/>
      <c r="G28" s="658"/>
      <c r="H28" s="658"/>
      <c r="I28" s="658"/>
    </row>
    <row r="29" spans="1:15" ht="15" customHeight="1">
      <c r="A29" s="747" t="s">
        <v>160</v>
      </c>
      <c r="B29" s="748"/>
      <c r="C29" s="748"/>
      <c r="D29" s="748"/>
      <c r="E29" s="219">
        <f>F1-1</f>
        <v>-1</v>
      </c>
      <c r="F29" s="220" t="s">
        <v>70</v>
      </c>
      <c r="G29" s="220" t="s">
        <v>70</v>
      </c>
      <c r="H29" s="752"/>
      <c r="I29" s="752"/>
    </row>
    <row r="30" spans="1:15" ht="15" customHeight="1">
      <c r="A30" s="703" t="s">
        <v>287</v>
      </c>
      <c r="B30" s="704"/>
      <c r="C30" s="704"/>
      <c r="D30" s="704"/>
      <c r="E30" s="704"/>
      <c r="F30" s="221">
        <f>SUM(F31:F32)</f>
        <v>0</v>
      </c>
      <c r="G30" s="705"/>
      <c r="H30" s="706"/>
      <c r="I30" s="706"/>
    </row>
    <row r="31" spans="1:15" ht="15" customHeight="1">
      <c r="A31" s="703" t="s">
        <v>286</v>
      </c>
      <c r="B31" s="704"/>
      <c r="C31" s="704"/>
      <c r="D31" s="704"/>
      <c r="E31" s="704"/>
      <c r="F31" s="14"/>
      <c r="G31" s="706"/>
      <c r="H31" s="706"/>
      <c r="I31" s="706"/>
    </row>
    <row r="32" spans="1:15" ht="15" customHeight="1">
      <c r="A32" s="703" t="s">
        <v>288</v>
      </c>
      <c r="B32" s="704"/>
      <c r="C32" s="704"/>
      <c r="D32" s="704"/>
      <c r="E32" s="704"/>
      <c r="F32" s="14"/>
      <c r="G32" s="706"/>
      <c r="H32" s="706"/>
      <c r="I32" s="706"/>
    </row>
    <row r="33" spans="1:9" ht="15" customHeight="1">
      <c r="A33" s="703" t="s">
        <v>289</v>
      </c>
      <c r="B33" s="704"/>
      <c r="C33" s="704"/>
      <c r="D33" s="704"/>
      <c r="E33" s="704"/>
      <c r="F33" s="14"/>
      <c r="G33" s="15"/>
      <c r="H33" s="707"/>
      <c r="I33" s="707"/>
    </row>
    <row r="34" spans="1:9" ht="15" customHeight="1">
      <c r="A34" s="703" t="s">
        <v>290</v>
      </c>
      <c r="B34" s="704"/>
      <c r="C34" s="704"/>
      <c r="D34" s="704"/>
      <c r="E34" s="704"/>
      <c r="F34" s="14"/>
      <c r="G34" s="715"/>
      <c r="H34" s="706"/>
      <c r="I34" s="706"/>
    </row>
    <row r="35" spans="1:9" ht="15" customHeight="1">
      <c r="A35" s="703" t="s">
        <v>291</v>
      </c>
      <c r="B35" s="704"/>
      <c r="C35" s="704"/>
      <c r="D35" s="704"/>
      <c r="E35" s="704"/>
      <c r="F35" s="14"/>
      <c r="G35" s="706"/>
      <c r="H35" s="706"/>
      <c r="I35" s="706"/>
    </row>
    <row r="36" spans="1:9" ht="15" customHeight="1">
      <c r="A36" s="703" t="s">
        <v>292</v>
      </c>
      <c r="B36" s="704"/>
      <c r="C36" s="704"/>
      <c r="D36" s="704"/>
      <c r="E36" s="704"/>
      <c r="F36" s="14"/>
      <c r="G36" s="706"/>
      <c r="H36" s="706"/>
      <c r="I36" s="706"/>
    </row>
    <row r="37" spans="1:9" ht="15" customHeight="1">
      <c r="A37" s="703" t="s">
        <v>215</v>
      </c>
      <c r="B37" s="704"/>
      <c r="C37" s="704"/>
      <c r="D37" s="704"/>
      <c r="E37" s="704"/>
      <c r="F37" s="14"/>
      <c r="G37" s="706"/>
      <c r="H37" s="706"/>
      <c r="I37" s="706"/>
    </row>
    <row r="38" spans="1:9" ht="3" customHeight="1">
      <c r="A38" s="714"/>
      <c r="B38" s="658"/>
      <c r="C38" s="658"/>
      <c r="D38" s="658"/>
      <c r="E38" s="658"/>
      <c r="F38" s="658"/>
      <c r="G38" s="658"/>
      <c r="H38" s="658"/>
      <c r="I38" s="658"/>
    </row>
    <row r="39" spans="1:9">
      <c r="A39" s="699" t="s">
        <v>71</v>
      </c>
      <c r="B39" s="621"/>
      <c r="C39" s="621"/>
      <c r="D39" s="621"/>
      <c r="E39" s="621"/>
      <c r="F39" s="621"/>
      <c r="G39" s="621"/>
      <c r="H39" s="621"/>
      <c r="I39" s="621"/>
    </row>
    <row r="40" spans="1:9" ht="30" customHeight="1">
      <c r="A40" s="691"/>
      <c r="B40" s="692"/>
      <c r="C40" s="692"/>
      <c r="D40" s="692"/>
      <c r="E40" s="692"/>
      <c r="F40" s="692"/>
      <c r="G40" s="692"/>
      <c r="H40" s="692"/>
      <c r="I40" s="692"/>
    </row>
    <row r="41" spans="1:9" ht="3" customHeight="1">
      <c r="A41" s="700"/>
      <c r="B41" s="415"/>
      <c r="C41" s="415"/>
      <c r="D41" s="415"/>
      <c r="E41" s="415"/>
      <c r="F41" s="415"/>
      <c r="G41" s="415"/>
      <c r="H41" s="415"/>
      <c r="I41" s="415"/>
    </row>
    <row r="42" spans="1:9">
      <c r="A42" s="699" t="s">
        <v>72</v>
      </c>
      <c r="B42" s="621"/>
      <c r="C42" s="621"/>
      <c r="D42" s="621"/>
      <c r="E42" s="621"/>
      <c r="F42" s="621"/>
      <c r="G42" s="621"/>
      <c r="H42" s="621"/>
      <c r="I42" s="621"/>
    </row>
    <row r="43" spans="1:9" ht="3" customHeight="1">
      <c r="A43" s="716"/>
      <c r="B43" s="415"/>
      <c r="C43" s="415"/>
      <c r="D43" s="415"/>
      <c r="E43" s="415"/>
      <c r="F43" s="415"/>
      <c r="G43" s="415"/>
      <c r="H43" s="415"/>
      <c r="I43" s="415"/>
    </row>
    <row r="44" spans="1:9" ht="31.5" customHeight="1">
      <c r="A44" s="720"/>
      <c r="B44" s="721"/>
      <c r="C44" s="721"/>
      <c r="D44" s="721"/>
      <c r="E44" s="721"/>
      <c r="F44" s="721"/>
      <c r="G44" s="721"/>
      <c r="H44" s="721"/>
      <c r="I44" s="721"/>
    </row>
    <row r="45" spans="1:9" ht="3" customHeight="1">
      <c r="A45" s="717"/>
      <c r="B45" s="658"/>
      <c r="C45" s="658"/>
      <c r="D45" s="658"/>
      <c r="E45" s="658"/>
      <c r="F45" s="658"/>
      <c r="G45" s="658"/>
      <c r="H45" s="658"/>
      <c r="I45" s="658"/>
    </row>
    <row r="46" spans="1:9">
      <c r="A46" s="718" t="s">
        <v>157</v>
      </c>
      <c r="B46" s="719"/>
      <c r="C46" s="719"/>
      <c r="D46" s="719"/>
      <c r="E46" s="719"/>
      <c r="F46" s="719"/>
      <c r="G46" s="719"/>
      <c r="H46" s="719"/>
      <c r="I46" s="719"/>
    </row>
    <row r="47" spans="1:9" ht="30.75" customHeight="1">
      <c r="A47" s="691"/>
      <c r="B47" s="692"/>
      <c r="C47" s="692"/>
      <c r="D47" s="692"/>
      <c r="E47" s="692"/>
      <c r="F47" s="692"/>
      <c r="G47" s="692"/>
      <c r="H47" s="692"/>
      <c r="I47" s="692"/>
    </row>
    <row r="48" spans="1:9" ht="3" customHeight="1">
      <c r="A48" s="700"/>
      <c r="B48" s="415"/>
      <c r="C48" s="415"/>
      <c r="D48" s="415"/>
      <c r="E48" s="415"/>
      <c r="F48" s="415"/>
      <c r="G48" s="415"/>
      <c r="H48" s="415"/>
      <c r="I48" s="415"/>
    </row>
    <row r="49" spans="1:9">
      <c r="A49" s="710" t="s">
        <v>158</v>
      </c>
      <c r="B49" s="694"/>
      <c r="C49" s="694"/>
      <c r="D49" s="694"/>
      <c r="E49" s="694"/>
      <c r="F49" s="694"/>
      <c r="G49" s="694"/>
      <c r="H49" s="694"/>
      <c r="I49" s="694"/>
    </row>
    <row r="50" spans="1:9" ht="30" customHeight="1">
      <c r="A50" s="691"/>
      <c r="B50" s="692"/>
      <c r="C50" s="692"/>
      <c r="D50" s="692"/>
      <c r="E50" s="692"/>
      <c r="F50" s="692"/>
      <c r="G50" s="692"/>
      <c r="H50" s="692"/>
      <c r="I50" s="692"/>
    </row>
    <row r="51" spans="1:9" ht="3" customHeight="1">
      <c r="A51" s="716"/>
      <c r="B51" s="415"/>
      <c r="C51" s="415"/>
      <c r="D51" s="415"/>
      <c r="E51" s="415"/>
      <c r="F51" s="415"/>
      <c r="G51" s="415"/>
      <c r="H51" s="415"/>
      <c r="I51" s="415"/>
    </row>
    <row r="52" spans="1:9" ht="15" customHeight="1">
      <c r="A52" s="710" t="s">
        <v>159</v>
      </c>
      <c r="B52" s="694"/>
      <c r="C52" s="694"/>
      <c r="D52" s="694"/>
      <c r="E52" s="694"/>
      <c r="F52" s="694"/>
      <c r="G52" s="694"/>
      <c r="H52" s="694"/>
      <c r="I52" s="694"/>
    </row>
    <row r="53" spans="1:9" ht="15.75">
      <c r="A53" s="711"/>
      <c r="B53" s="421"/>
      <c r="C53" s="421"/>
      <c r="D53" s="421"/>
      <c r="E53" s="421"/>
      <c r="F53" s="421"/>
      <c r="G53" s="421"/>
      <c r="H53" s="421"/>
      <c r="I53" s="421"/>
    </row>
    <row r="54" spans="1:9" ht="3" customHeight="1">
      <c r="A54" s="717"/>
      <c r="B54" s="658"/>
      <c r="C54" s="658"/>
      <c r="D54" s="658"/>
      <c r="E54" s="658"/>
      <c r="F54" s="658"/>
      <c r="G54" s="658"/>
      <c r="H54" s="658"/>
      <c r="I54" s="658"/>
    </row>
    <row r="55" spans="1:9" ht="15" customHeight="1">
      <c r="A55" s="693" t="s">
        <v>136</v>
      </c>
      <c r="B55" s="694"/>
      <c r="C55" s="694"/>
      <c r="D55" s="694"/>
      <c r="E55" s="694"/>
      <c r="F55" s="694"/>
      <c r="G55" s="694"/>
      <c r="H55" s="694"/>
      <c r="I55" s="694"/>
    </row>
    <row r="56" spans="1:9">
      <c r="A56" s="695">
        <f>Planowanie!B24</f>
        <v>0</v>
      </c>
      <c r="B56" s="696"/>
      <c r="C56" s="696"/>
      <c r="D56" s="696"/>
      <c r="E56" s="696"/>
      <c r="F56" s="696"/>
      <c r="G56" s="696"/>
      <c r="H56" s="696"/>
      <c r="I56" s="696"/>
    </row>
    <row r="57" spans="1:9">
      <c r="A57" s="695">
        <f>Planowanie!B25</f>
        <v>0</v>
      </c>
      <c r="B57" s="696"/>
      <c r="C57" s="696"/>
      <c r="D57" s="696"/>
      <c r="E57" s="696"/>
      <c r="F57" s="696"/>
      <c r="G57" s="696"/>
      <c r="H57" s="696"/>
      <c r="I57" s="696"/>
    </row>
    <row r="58" spans="1:9">
      <c r="A58" s="695">
        <f>Planowanie!B26</f>
        <v>0</v>
      </c>
      <c r="B58" s="696"/>
      <c r="C58" s="696"/>
      <c r="D58" s="696"/>
      <c r="E58" s="696"/>
      <c r="F58" s="696"/>
      <c r="G58" s="696"/>
      <c r="H58" s="696"/>
      <c r="I58" s="696"/>
    </row>
    <row r="59" spans="1:9" ht="15" customHeight="1">
      <c r="A59" s="695">
        <f>Planowanie!B27</f>
        <v>0</v>
      </c>
      <c r="B59" s="696"/>
      <c r="C59" s="696"/>
      <c r="D59" s="696"/>
      <c r="E59" s="696"/>
      <c r="F59" s="696"/>
      <c r="G59" s="696"/>
      <c r="H59" s="696"/>
      <c r="I59" s="696"/>
    </row>
    <row r="60" spans="1:9">
      <c r="A60" s="722" t="str">
        <f>IF(Planowanie!B31&gt;"","- Inne","")</f>
        <v/>
      </c>
      <c r="B60" s="723"/>
      <c r="C60" s="723"/>
      <c r="D60" s="723"/>
      <c r="E60" s="723"/>
      <c r="F60" s="723"/>
      <c r="G60" s="723"/>
      <c r="H60" s="723"/>
      <c r="I60" s="723"/>
    </row>
    <row r="61" spans="1:9">
      <c r="A61" s="708">
        <f>Planowanie!B38</f>
        <v>0</v>
      </c>
      <c r="B61" s="709"/>
      <c r="C61" s="709"/>
      <c r="D61" s="709"/>
      <c r="E61" s="709"/>
      <c r="F61" s="709"/>
      <c r="G61" s="709"/>
      <c r="H61" s="709"/>
      <c r="I61" s="709"/>
    </row>
    <row r="62" spans="1:9" ht="3" customHeight="1">
      <c r="A62" s="714"/>
      <c r="B62" s="658"/>
      <c r="C62" s="658"/>
      <c r="D62" s="658"/>
      <c r="E62" s="658"/>
      <c r="F62" s="658"/>
      <c r="G62" s="658"/>
      <c r="H62" s="658"/>
      <c r="I62" s="658"/>
    </row>
    <row r="63" spans="1:9" ht="15" customHeight="1">
      <c r="A63" s="712" t="s">
        <v>140</v>
      </c>
      <c r="B63" s="713"/>
      <c r="C63" s="713"/>
      <c r="D63" s="713"/>
      <c r="E63" s="713"/>
      <c r="F63" s="713"/>
      <c r="G63" s="713"/>
      <c r="H63" s="713"/>
      <c r="I63" s="713"/>
    </row>
    <row r="64" spans="1:9">
      <c r="A64" s="222" t="s">
        <v>41</v>
      </c>
      <c r="B64" s="222" t="s">
        <v>42</v>
      </c>
      <c r="C64" s="222">
        <f>Planowanie!B18</f>
        <v>0</v>
      </c>
      <c r="D64" s="222">
        <f>Planowanie!C18</f>
        <v>0</v>
      </c>
      <c r="E64" s="222">
        <f>Planowanie!D18</f>
        <v>0</v>
      </c>
      <c r="F64" s="222">
        <f>Planowanie!E18</f>
        <v>0</v>
      </c>
      <c r="G64" s="222">
        <f>Planowanie!F18</f>
        <v>0</v>
      </c>
      <c r="H64" s="222">
        <f>Planowanie!G18</f>
        <v>0</v>
      </c>
      <c r="I64" s="222">
        <f>Planowanie!H18</f>
        <v>0</v>
      </c>
    </row>
    <row r="65" spans="1:9">
      <c r="A65" s="223" t="str">
        <f>' Wniosek-kosztorys'!A10</f>
        <v/>
      </c>
      <c r="B65" s="224">
        <f t="shared" ref="B65:B70" si="0">SUM(C65:I65)</f>
        <v>0</v>
      </c>
      <c r="C65" s="224">
        <v>0</v>
      </c>
      <c r="D65" s="224">
        <v>0</v>
      </c>
      <c r="E65" s="224">
        <f>' Wniosek-kosztorys'!G10</f>
        <v>0</v>
      </c>
      <c r="F65" s="67">
        <v>0</v>
      </c>
      <c r="G65" s="67">
        <v>0</v>
      </c>
      <c r="H65" s="67">
        <v>0</v>
      </c>
      <c r="I65" s="67">
        <v>0</v>
      </c>
    </row>
    <row r="66" spans="1:9">
      <c r="A66" s="223" t="str">
        <f>' Wniosek-kosztorys'!A11</f>
        <v/>
      </c>
      <c r="B66" s="224">
        <f t="shared" si="0"/>
        <v>0</v>
      </c>
      <c r="C66" s="224">
        <v>0</v>
      </c>
      <c r="D66" s="224">
        <v>0</v>
      </c>
      <c r="E66" s="224">
        <f>' Wniosek-kosztorys'!G11</f>
        <v>0</v>
      </c>
      <c r="F66" s="67">
        <v>0</v>
      </c>
      <c r="G66" s="67">
        <v>0</v>
      </c>
      <c r="H66" s="67">
        <v>0</v>
      </c>
      <c r="I66" s="67">
        <v>0</v>
      </c>
    </row>
    <row r="67" spans="1:9">
      <c r="A67" s="223" t="str">
        <f>' Wniosek-kosztorys'!A12</f>
        <v/>
      </c>
      <c r="B67" s="224">
        <f t="shared" si="0"/>
        <v>0</v>
      </c>
      <c r="C67" s="224">
        <v>0</v>
      </c>
      <c r="D67" s="224">
        <v>0</v>
      </c>
      <c r="E67" s="224">
        <f>' Wniosek-kosztorys'!G12</f>
        <v>0</v>
      </c>
      <c r="F67" s="67">
        <v>0</v>
      </c>
      <c r="G67" s="67">
        <v>0</v>
      </c>
      <c r="H67" s="67">
        <v>0</v>
      </c>
      <c r="I67" s="67">
        <v>0</v>
      </c>
    </row>
    <row r="68" spans="1:9" ht="15" customHeight="1">
      <c r="A68" s="297" t="str">
        <f>' Wniosek-kosztorys'!A13</f>
        <v/>
      </c>
      <c r="B68" s="298">
        <f>SUM(C68:I68)</f>
        <v>0</v>
      </c>
      <c r="C68" s="298">
        <v>0</v>
      </c>
      <c r="D68" s="298">
        <v>0</v>
      </c>
      <c r="E68" s="298">
        <f>' Wniosek-kosztorys'!G13</f>
        <v>0</v>
      </c>
      <c r="F68" s="67">
        <v>0</v>
      </c>
      <c r="G68" s="67">
        <v>0</v>
      </c>
      <c r="H68" s="67">
        <v>0</v>
      </c>
      <c r="I68" s="67">
        <v>0</v>
      </c>
    </row>
    <row r="69" spans="1:9" ht="15" customHeight="1">
      <c r="A69" s="301" t="str">
        <f>' Wniosek-kosztorys'!A14</f>
        <v/>
      </c>
      <c r="B69" s="302">
        <f t="shared" si="0"/>
        <v>0</v>
      </c>
      <c r="C69" s="302">
        <v>0</v>
      </c>
      <c r="D69" s="302">
        <v>0</v>
      </c>
      <c r="E69" s="302">
        <f>' Wniosek-kosztorys'!H15</f>
        <v>0</v>
      </c>
      <c r="F69" s="67">
        <v>0</v>
      </c>
      <c r="G69" s="67">
        <v>0</v>
      </c>
      <c r="H69" s="67">
        <v>0</v>
      </c>
      <c r="I69" s="67">
        <v>0</v>
      </c>
    </row>
    <row r="70" spans="1:9">
      <c r="A70" s="299" t="s">
        <v>69</v>
      </c>
      <c r="B70" s="300">
        <f t="shared" si="0"/>
        <v>0</v>
      </c>
      <c r="C70" s="300">
        <f t="shared" ref="C70" si="1">SUM(C65:C69)</f>
        <v>0</v>
      </c>
      <c r="D70" s="300">
        <f t="shared" ref="D70:E70" si="2">SUM(D65:D69)</f>
        <v>0</v>
      </c>
      <c r="E70" s="300">
        <f t="shared" si="2"/>
        <v>0</v>
      </c>
      <c r="F70" s="300">
        <f>SUM(F65:F69)</f>
        <v>0</v>
      </c>
      <c r="G70" s="300">
        <f>SUM(G65:G69)</f>
        <v>0</v>
      </c>
      <c r="H70" s="300">
        <f>SUM(H65:H69)</f>
        <v>0</v>
      </c>
      <c r="I70" s="300">
        <f>SUM(I65:I69)</f>
        <v>0</v>
      </c>
    </row>
    <row r="71" spans="1:9" ht="15" customHeight="1">
      <c r="A71" s="303" t="s">
        <v>367</v>
      </c>
      <c r="B71" s="304">
        <f>SUM(B65:B68)</f>
        <v>0</v>
      </c>
      <c r="C71" s="304">
        <f t="shared" ref="C71:E71" si="3">SUM(C65:C68)</f>
        <v>0</v>
      </c>
      <c r="D71" s="304">
        <f t="shared" si="3"/>
        <v>0</v>
      </c>
      <c r="E71" s="304">
        <f t="shared" si="3"/>
        <v>0</v>
      </c>
      <c r="F71" s="304">
        <f>SUM(F65:F68)</f>
        <v>0</v>
      </c>
      <c r="G71" s="304">
        <f>SUM(G65:G68)</f>
        <v>0</v>
      </c>
      <c r="H71" s="304">
        <f>SUM(H65:H68)</f>
        <v>0</v>
      </c>
      <c r="I71" s="304">
        <f>SUM(I65:I68)</f>
        <v>0</v>
      </c>
    </row>
    <row r="72" spans="1:9">
      <c r="A72" s="689" t="s">
        <v>190</v>
      </c>
      <c r="B72" s="690"/>
      <c r="C72" s="690"/>
      <c r="D72" s="690"/>
      <c r="E72" s="690"/>
      <c r="F72" s="690"/>
      <c r="G72" s="690"/>
      <c r="H72" s="690"/>
      <c r="I72" s="690"/>
    </row>
    <row r="73" spans="1:9" ht="15" customHeight="1">
      <c r="A73" s="576"/>
      <c r="B73" s="421"/>
      <c r="C73" s="421"/>
      <c r="D73" s="421"/>
      <c r="E73" s="421"/>
      <c r="F73" s="421"/>
      <c r="G73" s="421"/>
      <c r="H73" s="421"/>
      <c r="I73" s="421"/>
    </row>
    <row r="74" spans="1:9" ht="3" customHeight="1">
      <c r="A74" s="426"/>
      <c r="B74" s="427"/>
      <c r="C74" s="427"/>
      <c r="D74" s="427"/>
      <c r="E74" s="427"/>
      <c r="F74" s="427"/>
      <c r="G74" s="427"/>
      <c r="H74" s="427"/>
      <c r="I74" s="428"/>
    </row>
    <row r="75" spans="1:9">
      <c r="A75" s="687" t="s">
        <v>191</v>
      </c>
      <c r="B75" s="688"/>
      <c r="C75" s="688"/>
      <c r="D75" s="688"/>
      <c r="E75" s="688"/>
      <c r="F75" s="688"/>
      <c r="G75" s="688"/>
      <c r="H75" s="688"/>
      <c r="I75" s="94" t="s">
        <v>186</v>
      </c>
    </row>
    <row r="76" spans="1:9" ht="30" customHeight="1">
      <c r="A76" s="663"/>
      <c r="B76" s="686"/>
      <c r="C76" s="686"/>
      <c r="D76" s="686"/>
      <c r="E76" s="686"/>
      <c r="F76" s="686"/>
      <c r="G76" s="686"/>
      <c r="H76" s="686"/>
      <c r="I76" s="16"/>
    </row>
    <row r="77" spans="1:9" ht="30" customHeight="1">
      <c r="A77" s="663"/>
      <c r="B77" s="686"/>
      <c r="C77" s="686"/>
      <c r="D77" s="686"/>
      <c r="E77" s="686"/>
      <c r="F77" s="686"/>
      <c r="G77" s="686"/>
      <c r="H77" s="686"/>
      <c r="I77" s="16"/>
    </row>
    <row r="78" spans="1:9" ht="30" customHeight="1">
      <c r="A78" s="663"/>
      <c r="B78" s="686"/>
      <c r="C78" s="686"/>
      <c r="D78" s="686"/>
      <c r="E78" s="686"/>
      <c r="F78" s="686"/>
      <c r="G78" s="686"/>
      <c r="H78" s="686"/>
      <c r="I78" s="16"/>
    </row>
    <row r="79" spans="1:9" ht="30" customHeight="1">
      <c r="A79" s="663"/>
      <c r="B79" s="686"/>
      <c r="C79" s="686"/>
      <c r="D79" s="686"/>
      <c r="E79" s="686"/>
      <c r="F79" s="686"/>
      <c r="G79" s="686"/>
      <c r="H79" s="686"/>
      <c r="I79" s="16"/>
    </row>
    <row r="80" spans="1:9" ht="30" customHeight="1">
      <c r="A80" s="663"/>
      <c r="B80" s="686"/>
      <c r="C80" s="686"/>
      <c r="D80" s="686"/>
      <c r="E80" s="686"/>
      <c r="F80" s="686"/>
      <c r="G80" s="686"/>
      <c r="H80" s="686"/>
      <c r="I80" s="16"/>
    </row>
    <row r="81" spans="1:9" ht="30" customHeight="1">
      <c r="A81" s="663"/>
      <c r="B81" s="686"/>
      <c r="C81" s="686"/>
      <c r="D81" s="686"/>
      <c r="E81" s="686"/>
      <c r="F81" s="686"/>
      <c r="G81" s="686"/>
      <c r="H81" s="686"/>
      <c r="I81" s="16"/>
    </row>
    <row r="82" spans="1:9" ht="30" customHeight="1">
      <c r="A82" s="663"/>
      <c r="B82" s="686"/>
      <c r="C82" s="686"/>
      <c r="D82" s="686"/>
      <c r="E82" s="686"/>
      <c r="F82" s="686"/>
      <c r="G82" s="686"/>
      <c r="H82" s="686"/>
      <c r="I82" s="16"/>
    </row>
    <row r="83" spans="1:9" ht="30" customHeight="1">
      <c r="A83" s="663"/>
      <c r="B83" s="686"/>
      <c r="C83" s="686"/>
      <c r="D83" s="686"/>
      <c r="E83" s="686"/>
      <c r="F83" s="686"/>
      <c r="G83" s="686"/>
      <c r="H83" s="686"/>
      <c r="I83" s="16"/>
    </row>
    <row r="84" spans="1:9" ht="30" customHeight="1">
      <c r="A84" s="663"/>
      <c r="B84" s="686"/>
      <c r="C84" s="686"/>
      <c r="D84" s="686"/>
      <c r="E84" s="686"/>
      <c r="F84" s="686"/>
      <c r="G84" s="686"/>
      <c r="H84" s="686"/>
      <c r="I84" s="16"/>
    </row>
    <row r="85" spans="1:9" ht="30" customHeight="1">
      <c r="A85" s="663"/>
      <c r="B85" s="686"/>
      <c r="C85" s="686"/>
      <c r="D85" s="686"/>
      <c r="E85" s="686"/>
      <c r="F85" s="686"/>
      <c r="G85" s="686"/>
      <c r="H85" s="686"/>
      <c r="I85" s="16"/>
    </row>
    <row r="86" spans="1:9" ht="30" customHeight="1">
      <c r="A86" s="663"/>
      <c r="B86" s="686"/>
      <c r="C86" s="686"/>
      <c r="D86" s="686"/>
      <c r="E86" s="686"/>
      <c r="F86" s="686"/>
      <c r="G86" s="686"/>
      <c r="H86" s="686"/>
      <c r="I86" s="16"/>
    </row>
    <row r="87" spans="1:9" ht="30" customHeight="1">
      <c r="A87" s="663"/>
      <c r="B87" s="686"/>
      <c r="C87" s="686"/>
      <c r="D87" s="686"/>
      <c r="E87" s="686"/>
      <c r="F87" s="686"/>
      <c r="G87" s="686"/>
      <c r="H87" s="686"/>
      <c r="I87" s="16"/>
    </row>
    <row r="88" spans="1:9" ht="30" customHeight="1">
      <c r="A88" s="663"/>
      <c r="B88" s="686"/>
      <c r="C88" s="686"/>
      <c r="D88" s="686"/>
      <c r="E88" s="686"/>
      <c r="F88" s="686"/>
      <c r="G88" s="686"/>
      <c r="H88" s="686"/>
      <c r="I88" s="16"/>
    </row>
    <row r="89" spans="1:9" ht="30" customHeight="1">
      <c r="A89" s="663"/>
      <c r="B89" s="686"/>
      <c r="C89" s="686"/>
      <c r="D89" s="686"/>
      <c r="E89" s="686"/>
      <c r="F89" s="686"/>
      <c r="G89" s="686"/>
      <c r="H89" s="686"/>
      <c r="I89" s="16"/>
    </row>
    <row r="90" spans="1:9" ht="30" customHeight="1">
      <c r="A90" s="663"/>
      <c r="B90" s="686"/>
      <c r="C90" s="686"/>
      <c r="D90" s="686"/>
      <c r="E90" s="686"/>
      <c r="F90" s="686"/>
      <c r="G90" s="686"/>
      <c r="H90" s="686"/>
      <c r="I90" s="16"/>
    </row>
    <row r="91" spans="1:9" ht="30" customHeight="1">
      <c r="A91" s="663"/>
      <c r="B91" s="686"/>
      <c r="C91" s="686"/>
      <c r="D91" s="686"/>
      <c r="E91" s="686"/>
      <c r="F91" s="686"/>
      <c r="G91" s="686"/>
      <c r="H91" s="686"/>
      <c r="I91" s="16"/>
    </row>
    <row r="92" spans="1:9" ht="30" customHeight="1">
      <c r="A92" s="663"/>
      <c r="B92" s="686"/>
      <c r="C92" s="686"/>
      <c r="D92" s="686"/>
      <c r="E92" s="686"/>
      <c r="F92" s="686"/>
      <c r="G92" s="686"/>
      <c r="H92" s="686"/>
      <c r="I92" s="16"/>
    </row>
    <row r="93" spans="1:9" ht="30" customHeight="1">
      <c r="A93" s="663"/>
      <c r="B93" s="686"/>
      <c r="C93" s="686"/>
      <c r="D93" s="686"/>
      <c r="E93" s="686"/>
      <c r="F93" s="686"/>
      <c r="G93" s="686"/>
      <c r="H93" s="686"/>
      <c r="I93" s="16"/>
    </row>
    <row r="94" spans="1:9" ht="30" customHeight="1">
      <c r="A94" s="663"/>
      <c r="B94" s="686"/>
      <c r="C94" s="686"/>
      <c r="D94" s="686"/>
      <c r="E94" s="686"/>
      <c r="F94" s="686"/>
      <c r="G94" s="686"/>
      <c r="H94" s="686"/>
      <c r="I94" s="16"/>
    </row>
    <row r="95" spans="1:9" ht="30" customHeight="1">
      <c r="A95" s="663"/>
      <c r="B95" s="686"/>
      <c r="C95" s="686"/>
      <c r="D95" s="686"/>
      <c r="E95" s="686"/>
      <c r="F95" s="686"/>
      <c r="G95" s="686"/>
      <c r="H95" s="686"/>
      <c r="I95" s="16"/>
    </row>
    <row r="96" spans="1:9" ht="30" customHeight="1">
      <c r="A96" s="663"/>
      <c r="B96" s="686"/>
      <c r="C96" s="686"/>
      <c r="D96" s="686"/>
      <c r="E96" s="686"/>
      <c r="F96" s="686"/>
      <c r="G96" s="686"/>
      <c r="H96" s="686"/>
      <c r="I96" s="16"/>
    </row>
    <row r="97" spans="1:9" ht="30" customHeight="1">
      <c r="A97" s="663"/>
      <c r="B97" s="686"/>
      <c r="C97" s="686"/>
      <c r="D97" s="686"/>
      <c r="E97" s="686"/>
      <c r="F97" s="686"/>
      <c r="G97" s="686"/>
      <c r="H97" s="686"/>
      <c r="I97" s="16"/>
    </row>
    <row r="98" spans="1:9" ht="30" customHeight="1">
      <c r="A98" s="663"/>
      <c r="B98" s="686"/>
      <c r="C98" s="686"/>
      <c r="D98" s="686"/>
      <c r="E98" s="686"/>
      <c r="F98" s="686"/>
      <c r="G98" s="686"/>
      <c r="H98" s="686"/>
      <c r="I98" s="16"/>
    </row>
    <row r="99" spans="1:9" ht="30" customHeight="1">
      <c r="A99" s="663"/>
      <c r="B99" s="686"/>
      <c r="C99" s="686"/>
      <c r="D99" s="686"/>
      <c r="E99" s="686"/>
      <c r="F99" s="686"/>
      <c r="G99" s="686"/>
      <c r="H99" s="686"/>
      <c r="I99" s="16"/>
    </row>
    <row r="100" spans="1:9" ht="30" customHeight="1">
      <c r="A100" s="663"/>
      <c r="B100" s="686"/>
      <c r="C100" s="686"/>
      <c r="D100" s="686"/>
      <c r="E100" s="686"/>
      <c r="F100" s="686"/>
      <c r="G100" s="686"/>
      <c r="H100" s="686"/>
      <c r="I100" s="16"/>
    </row>
    <row r="101" spans="1:9" ht="30" customHeight="1">
      <c r="A101" s="663"/>
      <c r="B101" s="686"/>
      <c r="C101" s="686"/>
      <c r="D101" s="686"/>
      <c r="E101" s="686"/>
      <c r="F101" s="686"/>
      <c r="G101" s="686"/>
      <c r="H101" s="686"/>
      <c r="I101" s="16"/>
    </row>
    <row r="102" spans="1:9" ht="30" customHeight="1">
      <c r="A102" s="663"/>
      <c r="B102" s="686"/>
      <c r="C102" s="686"/>
      <c r="D102" s="686"/>
      <c r="E102" s="686"/>
      <c r="F102" s="686"/>
      <c r="G102" s="686"/>
      <c r="H102" s="686"/>
      <c r="I102" s="16"/>
    </row>
    <row r="103" spans="1:9" ht="30" customHeight="1">
      <c r="A103" s="663"/>
      <c r="B103" s="686"/>
      <c r="C103" s="686"/>
      <c r="D103" s="686"/>
      <c r="E103" s="686"/>
      <c r="F103" s="686"/>
      <c r="G103" s="686"/>
      <c r="H103" s="686"/>
      <c r="I103" s="16"/>
    </row>
    <row r="104" spans="1:9" ht="30" customHeight="1">
      <c r="A104" s="663"/>
      <c r="B104" s="686"/>
      <c r="C104" s="686"/>
      <c r="D104" s="686"/>
      <c r="E104" s="686"/>
      <c r="F104" s="686"/>
      <c r="G104" s="686"/>
      <c r="H104" s="686"/>
      <c r="I104" s="16"/>
    </row>
    <row r="105" spans="1:9" ht="30" customHeight="1">
      <c r="A105" s="663"/>
      <c r="B105" s="686"/>
      <c r="C105" s="686"/>
      <c r="D105" s="686"/>
      <c r="E105" s="686"/>
      <c r="F105" s="686"/>
      <c r="G105" s="686"/>
      <c r="H105" s="686"/>
      <c r="I105" s="16"/>
    </row>
    <row r="106" spans="1:9" ht="30" customHeight="1">
      <c r="A106" s="663"/>
      <c r="B106" s="686"/>
      <c r="C106" s="686"/>
      <c r="D106" s="686"/>
      <c r="E106" s="686"/>
      <c r="F106" s="686"/>
      <c r="G106" s="686"/>
      <c r="H106" s="686"/>
      <c r="I106" s="16"/>
    </row>
    <row r="107" spans="1:9" ht="30" customHeight="1">
      <c r="A107" s="663"/>
      <c r="B107" s="686"/>
      <c r="C107" s="686"/>
      <c r="D107" s="686"/>
      <c r="E107" s="686"/>
      <c r="F107" s="686"/>
      <c r="G107" s="686"/>
      <c r="H107" s="686"/>
      <c r="I107" s="16"/>
    </row>
    <row r="108" spans="1:9" ht="30" customHeight="1">
      <c r="A108" s="663"/>
      <c r="B108" s="686"/>
      <c r="C108" s="686"/>
      <c r="D108" s="686"/>
      <c r="E108" s="686"/>
      <c r="F108" s="686"/>
      <c r="G108" s="686"/>
      <c r="H108" s="686"/>
      <c r="I108" s="16"/>
    </row>
    <row r="109" spans="1:9" ht="30" customHeight="1">
      <c r="A109" s="663"/>
      <c r="B109" s="686"/>
      <c r="C109" s="686"/>
      <c r="D109" s="686"/>
      <c r="E109" s="686"/>
      <c r="F109" s="686"/>
      <c r="G109" s="686"/>
      <c r="H109" s="686"/>
      <c r="I109" s="16"/>
    </row>
    <row r="110" spans="1:9" ht="30" customHeight="1">
      <c r="A110" s="663"/>
      <c r="B110" s="686"/>
      <c r="C110" s="686"/>
      <c r="D110" s="686"/>
      <c r="E110" s="686"/>
      <c r="F110" s="686"/>
      <c r="G110" s="686"/>
      <c r="H110" s="686"/>
      <c r="I110" s="16"/>
    </row>
    <row r="111" spans="1:9" ht="30" customHeight="1">
      <c r="A111" s="663"/>
      <c r="B111" s="686"/>
      <c r="C111" s="686"/>
      <c r="D111" s="686"/>
      <c r="E111" s="686"/>
      <c r="F111" s="686"/>
      <c r="G111" s="686"/>
      <c r="H111" s="686"/>
      <c r="I111" s="16"/>
    </row>
    <row r="112" spans="1:9" ht="30" customHeight="1">
      <c r="A112" s="663"/>
      <c r="B112" s="686"/>
      <c r="C112" s="686"/>
      <c r="D112" s="686"/>
      <c r="E112" s="686"/>
      <c r="F112" s="686"/>
      <c r="G112" s="686"/>
      <c r="H112" s="686"/>
      <c r="I112" s="16"/>
    </row>
    <row r="113" spans="1:9" ht="30" customHeight="1">
      <c r="A113" s="663"/>
      <c r="B113" s="686"/>
      <c r="C113" s="686"/>
      <c r="D113" s="686"/>
      <c r="E113" s="686"/>
      <c r="F113" s="686"/>
      <c r="G113" s="686"/>
      <c r="H113" s="686"/>
      <c r="I113" s="16"/>
    </row>
    <row r="114" spans="1:9" ht="30" customHeight="1">
      <c r="A114" s="663"/>
      <c r="B114" s="686"/>
      <c r="C114" s="686"/>
      <c r="D114" s="686"/>
      <c r="E114" s="686"/>
      <c r="F114" s="686"/>
      <c r="G114" s="686"/>
      <c r="H114" s="686"/>
      <c r="I114" s="16"/>
    </row>
    <row r="115" spans="1:9" ht="30" customHeight="1">
      <c r="A115" s="663"/>
      <c r="B115" s="686"/>
      <c r="C115" s="686"/>
      <c r="D115" s="686"/>
      <c r="E115" s="686"/>
      <c r="F115" s="686"/>
      <c r="G115" s="686"/>
      <c r="H115" s="686"/>
      <c r="I115" s="16"/>
    </row>
    <row r="116" spans="1:9" ht="30" customHeight="1">
      <c r="A116" s="663"/>
      <c r="B116" s="686"/>
      <c r="C116" s="686"/>
      <c r="D116" s="686"/>
      <c r="E116" s="686"/>
      <c r="F116" s="686"/>
      <c r="G116" s="686"/>
      <c r="H116" s="686"/>
      <c r="I116" s="16"/>
    </row>
    <row r="117" spans="1:9" ht="30" customHeight="1">
      <c r="A117" s="663"/>
      <c r="B117" s="686"/>
      <c r="C117" s="686"/>
      <c r="D117" s="686"/>
      <c r="E117" s="686"/>
      <c r="F117" s="686"/>
      <c r="G117" s="686"/>
      <c r="H117" s="686"/>
      <c r="I117" s="16"/>
    </row>
    <row r="118" spans="1:9" ht="30" customHeight="1">
      <c r="A118" s="663"/>
      <c r="B118" s="686"/>
      <c r="C118" s="686"/>
      <c r="D118" s="686"/>
      <c r="E118" s="686"/>
      <c r="F118" s="686"/>
      <c r="G118" s="686"/>
      <c r="H118" s="686"/>
      <c r="I118" s="16"/>
    </row>
    <row r="119" spans="1:9" ht="30" customHeight="1">
      <c r="A119" s="663"/>
      <c r="B119" s="686"/>
      <c r="C119" s="686"/>
      <c r="D119" s="686"/>
      <c r="E119" s="686"/>
      <c r="F119" s="686"/>
      <c r="G119" s="686"/>
      <c r="H119" s="686"/>
      <c r="I119" s="16"/>
    </row>
    <row r="120" spans="1:9" ht="30" customHeight="1">
      <c r="A120" s="663"/>
      <c r="B120" s="686"/>
      <c r="C120" s="686"/>
      <c r="D120" s="686"/>
      <c r="E120" s="686"/>
      <c r="F120" s="686"/>
      <c r="G120" s="686"/>
      <c r="H120" s="686"/>
      <c r="I120" s="16"/>
    </row>
    <row r="121" spans="1:9" ht="30" customHeight="1">
      <c r="A121" s="663"/>
      <c r="B121" s="686"/>
      <c r="C121" s="686"/>
      <c r="D121" s="686"/>
      <c r="E121" s="686"/>
      <c r="F121" s="686"/>
      <c r="G121" s="686"/>
      <c r="H121" s="686"/>
      <c r="I121" s="16"/>
    </row>
    <row r="122" spans="1:9" ht="30" customHeight="1">
      <c r="A122" s="663"/>
      <c r="B122" s="686"/>
      <c r="C122" s="686"/>
      <c r="D122" s="686"/>
      <c r="E122" s="686"/>
      <c r="F122" s="686"/>
      <c r="G122" s="686"/>
      <c r="H122" s="686"/>
      <c r="I122" s="16"/>
    </row>
    <row r="123" spans="1:9" ht="30" customHeight="1">
      <c r="A123" s="663"/>
      <c r="B123" s="686"/>
      <c r="C123" s="686"/>
      <c r="D123" s="686"/>
      <c r="E123" s="686"/>
      <c r="F123" s="686"/>
      <c r="G123" s="686"/>
      <c r="H123" s="686"/>
      <c r="I123" s="16"/>
    </row>
    <row r="124" spans="1:9" ht="30" customHeight="1">
      <c r="A124" s="663"/>
      <c r="B124" s="686"/>
      <c r="C124" s="686"/>
      <c r="D124" s="686"/>
      <c r="E124" s="686"/>
      <c r="F124" s="686"/>
      <c r="G124" s="686"/>
      <c r="H124" s="686"/>
      <c r="I124" s="16"/>
    </row>
    <row r="125" spans="1:9" ht="30" customHeight="1">
      <c r="A125" s="663"/>
      <c r="B125" s="686"/>
      <c r="C125" s="686"/>
      <c r="D125" s="686"/>
      <c r="E125" s="686"/>
      <c r="F125" s="686"/>
      <c r="G125" s="686"/>
      <c r="H125" s="686"/>
      <c r="I125" s="16"/>
    </row>
    <row r="126" spans="1:9" ht="30" customHeight="1">
      <c r="A126" s="663"/>
      <c r="B126" s="686"/>
      <c r="C126" s="686"/>
      <c r="D126" s="686"/>
      <c r="E126" s="686"/>
      <c r="F126" s="686"/>
      <c r="G126" s="686"/>
      <c r="H126" s="686"/>
      <c r="I126" s="16"/>
    </row>
    <row r="127" spans="1:9" ht="30" customHeight="1">
      <c r="A127" s="663"/>
      <c r="B127" s="686"/>
      <c r="C127" s="686"/>
      <c r="D127" s="686"/>
      <c r="E127" s="686"/>
      <c r="F127" s="686"/>
      <c r="G127" s="686"/>
      <c r="H127" s="686"/>
      <c r="I127" s="16"/>
    </row>
    <row r="128" spans="1:9" ht="30" customHeight="1">
      <c r="A128" s="663"/>
      <c r="B128" s="686"/>
      <c r="C128" s="686"/>
      <c r="D128" s="686"/>
      <c r="E128" s="686"/>
      <c r="F128" s="686"/>
      <c r="G128" s="686"/>
      <c r="H128" s="686"/>
      <c r="I128" s="16"/>
    </row>
    <row r="129" spans="1:9" ht="30" customHeight="1">
      <c r="A129" s="663"/>
      <c r="B129" s="686"/>
      <c r="C129" s="686"/>
      <c r="D129" s="686"/>
      <c r="E129" s="686"/>
      <c r="F129" s="686"/>
      <c r="G129" s="686"/>
      <c r="H129" s="686"/>
      <c r="I129" s="16"/>
    </row>
    <row r="130" spans="1:9" ht="30" customHeight="1">
      <c r="A130" s="663"/>
      <c r="B130" s="686"/>
      <c r="C130" s="686"/>
      <c r="D130" s="686"/>
      <c r="E130" s="686"/>
      <c r="F130" s="686"/>
      <c r="G130" s="686"/>
      <c r="H130" s="686"/>
      <c r="I130" s="16"/>
    </row>
    <row r="131" spans="1:9" ht="30" customHeight="1">
      <c r="A131" s="663"/>
      <c r="B131" s="686"/>
      <c r="C131" s="686"/>
      <c r="D131" s="686"/>
      <c r="E131" s="686"/>
      <c r="F131" s="686"/>
      <c r="G131" s="686"/>
      <c r="H131" s="686"/>
      <c r="I131" s="16"/>
    </row>
    <row r="132" spans="1:9" ht="30" customHeight="1">
      <c r="A132" s="663"/>
      <c r="B132" s="686"/>
      <c r="C132" s="686"/>
      <c r="D132" s="686"/>
      <c r="E132" s="686"/>
      <c r="F132" s="686"/>
      <c r="G132" s="686"/>
      <c r="H132" s="686"/>
      <c r="I132" s="16"/>
    </row>
    <row r="133" spans="1:9" ht="30" customHeight="1">
      <c r="A133" s="663"/>
      <c r="B133" s="686"/>
      <c r="C133" s="686"/>
      <c r="D133" s="686"/>
      <c r="E133" s="686"/>
      <c r="F133" s="686"/>
      <c r="G133" s="686"/>
      <c r="H133" s="686"/>
      <c r="I133" s="16"/>
    </row>
    <row r="134" spans="1:9" ht="30" customHeight="1">
      <c r="A134" s="663"/>
      <c r="B134" s="686"/>
      <c r="C134" s="686"/>
      <c r="D134" s="686"/>
      <c r="E134" s="686"/>
      <c r="F134" s="686"/>
      <c r="G134" s="686"/>
      <c r="H134" s="686"/>
      <c r="I134" s="16"/>
    </row>
    <row r="135" spans="1:9" ht="30" customHeight="1">
      <c r="A135" s="663"/>
      <c r="B135" s="686"/>
      <c r="C135" s="686"/>
      <c r="D135" s="686"/>
      <c r="E135" s="686"/>
      <c r="F135" s="686"/>
      <c r="G135" s="686"/>
      <c r="H135" s="686"/>
      <c r="I135" s="16"/>
    </row>
    <row r="136" spans="1:9" ht="30" customHeight="1">
      <c r="A136" s="663"/>
      <c r="B136" s="686"/>
      <c r="C136" s="686"/>
      <c r="D136" s="686"/>
      <c r="E136" s="686"/>
      <c r="F136" s="686"/>
      <c r="G136" s="686"/>
      <c r="H136" s="686"/>
      <c r="I136" s="16"/>
    </row>
    <row r="137" spans="1:9" ht="30" customHeight="1">
      <c r="A137" s="663"/>
      <c r="B137" s="686"/>
      <c r="C137" s="686"/>
      <c r="D137" s="686"/>
      <c r="E137" s="686"/>
      <c r="F137" s="686"/>
      <c r="G137" s="686"/>
      <c r="H137" s="686"/>
      <c r="I137" s="16"/>
    </row>
    <row r="138" spans="1:9" ht="30" customHeight="1">
      <c r="A138" s="663"/>
      <c r="B138" s="686"/>
      <c r="C138" s="686"/>
      <c r="D138" s="686"/>
      <c r="E138" s="686"/>
      <c r="F138" s="686"/>
      <c r="G138" s="686"/>
      <c r="H138" s="686"/>
      <c r="I138" s="16"/>
    </row>
    <row r="139" spans="1:9" ht="30" customHeight="1">
      <c r="A139" s="663"/>
      <c r="B139" s="686"/>
      <c r="C139" s="686"/>
      <c r="D139" s="686"/>
      <c r="E139" s="686"/>
      <c r="F139" s="686"/>
      <c r="G139" s="686"/>
      <c r="H139" s="686"/>
      <c r="I139" s="16"/>
    </row>
    <row r="140" spans="1:9" ht="30" customHeight="1">
      <c r="A140" s="663"/>
      <c r="B140" s="686"/>
      <c r="C140" s="686"/>
      <c r="D140" s="686"/>
      <c r="E140" s="686"/>
      <c r="F140" s="686"/>
      <c r="G140" s="686"/>
      <c r="H140" s="686"/>
      <c r="I140" s="16"/>
    </row>
    <row r="141" spans="1:9" ht="30" customHeight="1">
      <c r="A141" s="663"/>
      <c r="B141" s="686"/>
      <c r="C141" s="686"/>
      <c r="D141" s="686"/>
      <c r="E141" s="686"/>
      <c r="F141" s="686"/>
      <c r="G141" s="686"/>
      <c r="H141" s="686"/>
      <c r="I141" s="16"/>
    </row>
    <row r="142" spans="1:9" ht="30" customHeight="1">
      <c r="A142" s="663"/>
      <c r="B142" s="686"/>
      <c r="C142" s="686"/>
      <c r="D142" s="686"/>
      <c r="E142" s="686"/>
      <c r="F142" s="686"/>
      <c r="G142" s="686"/>
      <c r="H142" s="686"/>
      <c r="I142" s="16"/>
    </row>
    <row r="143" spans="1:9" ht="30" customHeight="1">
      <c r="A143" s="663"/>
      <c r="B143" s="686"/>
      <c r="C143" s="686"/>
      <c r="D143" s="686"/>
      <c r="E143" s="686"/>
      <c r="F143" s="686"/>
      <c r="G143" s="686"/>
      <c r="H143" s="686"/>
      <c r="I143" s="16"/>
    </row>
    <row r="144" spans="1:9" ht="30" customHeight="1">
      <c r="A144" s="663"/>
      <c r="B144" s="686"/>
      <c r="C144" s="686"/>
      <c r="D144" s="686"/>
      <c r="E144" s="686"/>
      <c r="F144" s="686"/>
      <c r="G144" s="686"/>
      <c r="H144" s="686"/>
      <c r="I144" s="16"/>
    </row>
    <row r="145" spans="1:9" ht="30" customHeight="1">
      <c r="A145" s="663"/>
      <c r="B145" s="686"/>
      <c r="C145" s="686"/>
      <c r="D145" s="686"/>
      <c r="E145" s="686"/>
      <c r="F145" s="686"/>
      <c r="G145" s="686"/>
      <c r="H145" s="686"/>
      <c r="I145" s="16"/>
    </row>
    <row r="146" spans="1:9" ht="30" customHeight="1">
      <c r="A146" s="663"/>
      <c r="B146" s="686"/>
      <c r="C146" s="686"/>
      <c r="D146" s="686"/>
      <c r="E146" s="686"/>
      <c r="F146" s="686"/>
      <c r="G146" s="686"/>
      <c r="H146" s="686"/>
      <c r="I146" s="16"/>
    </row>
    <row r="147" spans="1:9" ht="30" customHeight="1">
      <c r="A147" s="663"/>
      <c r="B147" s="686"/>
      <c r="C147" s="686"/>
      <c r="D147" s="686"/>
      <c r="E147" s="686"/>
      <c r="F147" s="686"/>
      <c r="G147" s="686"/>
      <c r="H147" s="686"/>
      <c r="I147" s="16"/>
    </row>
    <row r="148" spans="1:9" ht="30" customHeight="1">
      <c r="A148" s="663"/>
      <c r="B148" s="686"/>
      <c r="C148" s="686"/>
      <c r="D148" s="686"/>
      <c r="E148" s="686"/>
      <c r="F148" s="686"/>
      <c r="G148" s="686"/>
      <c r="H148" s="686"/>
      <c r="I148" s="16"/>
    </row>
    <row r="149" spans="1:9" ht="30" customHeight="1">
      <c r="A149" s="663"/>
      <c r="B149" s="686"/>
      <c r="C149" s="686"/>
      <c r="D149" s="686"/>
      <c r="E149" s="686"/>
      <c r="F149" s="686"/>
      <c r="G149" s="686"/>
      <c r="H149" s="686"/>
      <c r="I149" s="16"/>
    </row>
    <row r="150" spans="1:9" ht="30" customHeight="1">
      <c r="A150" s="663"/>
      <c r="B150" s="686"/>
      <c r="C150" s="686"/>
      <c r="D150" s="686"/>
      <c r="E150" s="686"/>
      <c r="F150" s="686"/>
      <c r="G150" s="686"/>
      <c r="H150" s="686"/>
      <c r="I150" s="16"/>
    </row>
    <row r="151" spans="1:9" ht="30" customHeight="1">
      <c r="A151" s="663"/>
      <c r="B151" s="686"/>
      <c r="C151" s="686"/>
      <c r="D151" s="686"/>
      <c r="E151" s="686"/>
      <c r="F151" s="686"/>
      <c r="G151" s="686"/>
      <c r="H151" s="686"/>
      <c r="I151" s="16"/>
    </row>
    <row r="152" spans="1:9" ht="30" customHeight="1">
      <c r="A152" s="663"/>
      <c r="B152" s="686"/>
      <c r="C152" s="686"/>
      <c r="D152" s="686"/>
      <c r="E152" s="686"/>
      <c r="F152" s="686"/>
      <c r="G152" s="686"/>
      <c r="H152" s="686"/>
      <c r="I152" s="16"/>
    </row>
    <row r="153" spans="1:9" ht="30" customHeight="1">
      <c r="A153" s="663"/>
      <c r="B153" s="686"/>
      <c r="C153" s="686"/>
      <c r="D153" s="686"/>
      <c r="E153" s="686"/>
      <c r="F153" s="686"/>
      <c r="G153" s="686"/>
      <c r="H153" s="686"/>
      <c r="I153" s="16"/>
    </row>
    <row r="154" spans="1:9" ht="30" customHeight="1">
      <c r="A154" s="663"/>
      <c r="B154" s="686"/>
      <c r="C154" s="686"/>
      <c r="D154" s="686"/>
      <c r="E154" s="686"/>
      <c r="F154" s="686"/>
      <c r="G154" s="686"/>
      <c r="H154" s="686"/>
      <c r="I154" s="16"/>
    </row>
    <row r="155" spans="1:9" ht="30" customHeight="1">
      <c r="A155" s="663"/>
      <c r="B155" s="686"/>
      <c r="C155" s="686"/>
      <c r="D155" s="686"/>
      <c r="E155" s="686"/>
      <c r="F155" s="686"/>
      <c r="G155" s="686"/>
      <c r="H155" s="686"/>
      <c r="I155" s="16"/>
    </row>
    <row r="156" spans="1:9" ht="30" customHeight="1">
      <c r="A156" s="663"/>
      <c r="B156" s="686"/>
      <c r="C156" s="686"/>
      <c r="D156" s="686"/>
      <c r="E156" s="686"/>
      <c r="F156" s="686"/>
      <c r="G156" s="686"/>
      <c r="H156" s="686"/>
      <c r="I156" s="16"/>
    </row>
    <row r="157" spans="1:9" ht="30" customHeight="1">
      <c r="A157" s="663"/>
      <c r="B157" s="686"/>
      <c r="C157" s="686"/>
      <c r="D157" s="686"/>
      <c r="E157" s="686"/>
      <c r="F157" s="686"/>
      <c r="G157" s="686"/>
      <c r="H157" s="686"/>
      <c r="I157" s="16"/>
    </row>
    <row r="158" spans="1:9" ht="30" customHeight="1">
      <c r="A158" s="663"/>
      <c r="B158" s="686"/>
      <c r="C158" s="686"/>
      <c r="D158" s="686"/>
      <c r="E158" s="686"/>
      <c r="F158" s="686"/>
      <c r="G158" s="686"/>
      <c r="H158" s="686"/>
      <c r="I158" s="16"/>
    </row>
    <row r="159" spans="1:9" ht="30" customHeight="1">
      <c r="A159" s="663"/>
      <c r="B159" s="686"/>
      <c r="C159" s="686"/>
      <c r="D159" s="686"/>
      <c r="E159" s="686"/>
      <c r="F159" s="686"/>
      <c r="G159" s="686"/>
      <c r="H159" s="686"/>
      <c r="I159" s="16"/>
    </row>
    <row r="160" spans="1:9" ht="30" customHeight="1">
      <c r="A160" s="663"/>
      <c r="B160" s="686"/>
      <c r="C160" s="686"/>
      <c r="D160" s="686"/>
      <c r="E160" s="686"/>
      <c r="F160" s="686"/>
      <c r="G160" s="686"/>
      <c r="H160" s="686"/>
      <c r="I160" s="16"/>
    </row>
    <row r="161" spans="1:9" ht="30" customHeight="1">
      <c r="A161" s="663"/>
      <c r="B161" s="686"/>
      <c r="C161" s="686"/>
      <c r="D161" s="686"/>
      <c r="E161" s="686"/>
      <c r="F161" s="686"/>
      <c r="G161" s="686"/>
      <c r="H161" s="686"/>
      <c r="I161" s="16"/>
    </row>
    <row r="162" spans="1:9" ht="30" customHeight="1">
      <c r="A162" s="663"/>
      <c r="B162" s="686"/>
      <c r="C162" s="686"/>
      <c r="D162" s="686"/>
      <c r="E162" s="686"/>
      <c r="F162" s="686"/>
      <c r="G162" s="686"/>
      <c r="H162" s="686"/>
      <c r="I162" s="16"/>
    </row>
    <row r="163" spans="1:9" ht="30" customHeight="1">
      <c r="A163" s="663"/>
      <c r="B163" s="686"/>
      <c r="C163" s="686"/>
      <c r="D163" s="686"/>
      <c r="E163" s="686"/>
      <c r="F163" s="686"/>
      <c r="G163" s="686"/>
      <c r="H163" s="686"/>
      <c r="I163" s="16"/>
    </row>
    <row r="164" spans="1:9" ht="30" customHeight="1">
      <c r="A164" s="663"/>
      <c r="B164" s="686"/>
      <c r="C164" s="686"/>
      <c r="D164" s="686"/>
      <c r="E164" s="686"/>
      <c r="F164" s="686"/>
      <c r="G164" s="686"/>
      <c r="H164" s="686"/>
      <c r="I164" s="16"/>
    </row>
    <row r="165" spans="1:9" ht="30" customHeight="1">
      <c r="A165" s="663"/>
      <c r="B165" s="686"/>
      <c r="C165" s="686"/>
      <c r="D165" s="686"/>
      <c r="E165" s="686"/>
      <c r="F165" s="686"/>
      <c r="G165" s="686"/>
      <c r="H165" s="686"/>
      <c r="I165" s="16"/>
    </row>
    <row r="166" spans="1:9" ht="30" customHeight="1">
      <c r="A166" s="663"/>
      <c r="B166" s="686"/>
      <c r="C166" s="686"/>
      <c r="D166" s="686"/>
      <c r="E166" s="686"/>
      <c r="F166" s="686"/>
      <c r="G166" s="686"/>
      <c r="H166" s="686"/>
      <c r="I166" s="16"/>
    </row>
    <row r="167" spans="1:9" ht="30" customHeight="1">
      <c r="A167" s="663"/>
      <c r="B167" s="686"/>
      <c r="C167" s="686"/>
      <c r="D167" s="686"/>
      <c r="E167" s="686"/>
      <c r="F167" s="686"/>
      <c r="G167" s="686"/>
      <c r="H167" s="686"/>
      <c r="I167" s="16"/>
    </row>
    <row r="168" spans="1:9" ht="30" customHeight="1">
      <c r="A168" s="663"/>
      <c r="B168" s="686"/>
      <c r="C168" s="686"/>
      <c r="D168" s="686"/>
      <c r="E168" s="686"/>
      <c r="F168" s="686"/>
      <c r="G168" s="686"/>
      <c r="H168" s="686"/>
      <c r="I168" s="16"/>
    </row>
    <row r="169" spans="1:9" ht="30" customHeight="1">
      <c r="A169" s="663"/>
      <c r="B169" s="686"/>
      <c r="C169" s="686"/>
      <c r="D169" s="686"/>
      <c r="E169" s="686"/>
      <c r="F169" s="686"/>
      <c r="G169" s="686"/>
      <c r="H169" s="686"/>
      <c r="I169" s="16"/>
    </row>
    <row r="170" spans="1:9" ht="30" customHeight="1">
      <c r="A170" s="663"/>
      <c r="B170" s="686"/>
      <c r="C170" s="686"/>
      <c r="D170" s="686"/>
      <c r="E170" s="686"/>
      <c r="F170" s="686"/>
      <c r="G170" s="686"/>
      <c r="H170" s="686"/>
      <c r="I170" s="16"/>
    </row>
    <row r="171" spans="1:9" ht="30" customHeight="1">
      <c r="A171" s="663"/>
      <c r="B171" s="686"/>
      <c r="C171" s="686"/>
      <c r="D171" s="686"/>
      <c r="E171" s="686"/>
      <c r="F171" s="686"/>
      <c r="G171" s="686"/>
      <c r="H171" s="686"/>
      <c r="I171" s="16"/>
    </row>
    <row r="172" spans="1:9" ht="30" customHeight="1">
      <c r="A172" s="663"/>
      <c r="B172" s="686"/>
      <c r="C172" s="686"/>
      <c r="D172" s="686"/>
      <c r="E172" s="686"/>
      <c r="F172" s="686"/>
      <c r="G172" s="686"/>
      <c r="H172" s="686"/>
      <c r="I172" s="16"/>
    </row>
    <row r="173" spans="1:9" ht="30" customHeight="1">
      <c r="A173" s="663"/>
      <c r="B173" s="686"/>
      <c r="C173" s="686"/>
      <c r="D173" s="686"/>
      <c r="E173" s="686"/>
      <c r="F173" s="686"/>
      <c r="G173" s="686"/>
      <c r="H173" s="686"/>
      <c r="I173" s="16"/>
    </row>
    <row r="174" spans="1:9" ht="30" customHeight="1">
      <c r="A174" s="663"/>
      <c r="B174" s="686"/>
      <c r="C174" s="686"/>
      <c r="D174" s="686"/>
      <c r="E174" s="686"/>
      <c r="F174" s="686"/>
      <c r="G174" s="686"/>
      <c r="H174" s="686"/>
      <c r="I174" s="16"/>
    </row>
    <row r="175" spans="1:9" ht="30" customHeight="1">
      <c r="A175" s="663"/>
      <c r="B175" s="686"/>
      <c r="C175" s="686"/>
      <c r="D175" s="686"/>
      <c r="E175" s="686"/>
      <c r="F175" s="686"/>
      <c r="G175" s="686"/>
      <c r="H175" s="686"/>
      <c r="I175" s="16"/>
    </row>
  </sheetData>
  <sheetProtection algorithmName="SHA-512" hashValue="MVQeUW4oxDDb4I/cLTWY7y0wOjIgCnRGzaXflqcIKHZD1Blk9JPqybHZXcMX1Z1DME58ScbH0ZbwHy1DasA/ZA==" saltValue="4Ho4zrLoYGevn0Vag27WJA==" spinCount="100000" sheet="1" objects="1" scenarios="1" formatRows="0"/>
  <dataConsolidate/>
  <mergeCells count="173">
    <mergeCell ref="B18:I18"/>
    <mergeCell ref="A5:I5"/>
    <mergeCell ref="A20:B20"/>
    <mergeCell ref="C20:I20"/>
    <mergeCell ref="B19:I19"/>
    <mergeCell ref="A33:E33"/>
    <mergeCell ref="A35:E35"/>
    <mergeCell ref="A36:E36"/>
    <mergeCell ref="A37:E37"/>
    <mergeCell ref="A23:I23"/>
    <mergeCell ref="A24:I24"/>
    <mergeCell ref="A25:I25"/>
    <mergeCell ref="A29:D29"/>
    <mergeCell ref="A27:I27"/>
    <mergeCell ref="A21:I21"/>
    <mergeCell ref="A22:I22"/>
    <mergeCell ref="H29:I29"/>
    <mergeCell ref="A1:E1"/>
    <mergeCell ref="H1:I1"/>
    <mergeCell ref="B15:I15"/>
    <mergeCell ref="B16:I16"/>
    <mergeCell ref="B17:I17"/>
    <mergeCell ref="A3:I3"/>
    <mergeCell ref="B9:I9"/>
    <mergeCell ref="B10:I10"/>
    <mergeCell ref="B11:I11"/>
    <mergeCell ref="B12:I12"/>
    <mergeCell ref="B13:I13"/>
    <mergeCell ref="B14:I14"/>
    <mergeCell ref="A4:I4"/>
    <mergeCell ref="A6:I6"/>
    <mergeCell ref="B8:I8"/>
    <mergeCell ref="B7:I7"/>
    <mergeCell ref="A2:I2"/>
    <mergeCell ref="A63:I63"/>
    <mergeCell ref="A62:I62"/>
    <mergeCell ref="A34:E34"/>
    <mergeCell ref="G34:I37"/>
    <mergeCell ref="A48:I48"/>
    <mergeCell ref="A51:I51"/>
    <mergeCell ref="A52:I52"/>
    <mergeCell ref="A54:I54"/>
    <mergeCell ref="A43:I43"/>
    <mergeCell ref="A46:I46"/>
    <mergeCell ref="A44:I44"/>
    <mergeCell ref="A45:I45"/>
    <mergeCell ref="A38:I38"/>
    <mergeCell ref="A59:I59"/>
    <mergeCell ref="A60:I60"/>
    <mergeCell ref="A40:I40"/>
    <mergeCell ref="A75:H75"/>
    <mergeCell ref="A76:H76"/>
    <mergeCell ref="A72:I72"/>
    <mergeCell ref="A73:I73"/>
    <mergeCell ref="A74:I74"/>
    <mergeCell ref="A47:I47"/>
    <mergeCell ref="A55:I55"/>
    <mergeCell ref="A56:I56"/>
    <mergeCell ref="A26:I26"/>
    <mergeCell ref="A42:I42"/>
    <mergeCell ref="A50:I50"/>
    <mergeCell ref="A39:I39"/>
    <mergeCell ref="A41:I41"/>
    <mergeCell ref="A28:I28"/>
    <mergeCell ref="A32:E32"/>
    <mergeCell ref="A30:E30"/>
    <mergeCell ref="A31:E31"/>
    <mergeCell ref="G30:I32"/>
    <mergeCell ref="H33:I33"/>
    <mergeCell ref="A61:I61"/>
    <mergeCell ref="A49:I49"/>
    <mergeCell ref="A57:I57"/>
    <mergeCell ref="A58:I58"/>
    <mergeCell ref="A53:I53"/>
    <mergeCell ref="A82:H82"/>
    <mergeCell ref="A83:H83"/>
    <mergeCell ref="A84:H84"/>
    <mergeCell ref="A85:H85"/>
    <mergeCell ref="A86:H86"/>
    <mergeCell ref="A77:H77"/>
    <mergeCell ref="A78:H78"/>
    <mergeCell ref="A79:H79"/>
    <mergeCell ref="A80:H80"/>
    <mergeCell ref="A81:H81"/>
    <mergeCell ref="A92:H92"/>
    <mergeCell ref="A93:H93"/>
    <mergeCell ref="A94:H94"/>
    <mergeCell ref="A95:H95"/>
    <mergeCell ref="A96:H96"/>
    <mergeCell ref="A87:H87"/>
    <mergeCell ref="A88:H88"/>
    <mergeCell ref="A89:H89"/>
    <mergeCell ref="A90:H90"/>
    <mergeCell ref="A91:H91"/>
    <mergeCell ref="A102:H102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1:H101"/>
    <mergeCell ref="A112:H112"/>
    <mergeCell ref="A113:H113"/>
    <mergeCell ref="A114:H114"/>
    <mergeCell ref="A115:H115"/>
    <mergeCell ref="A116:H116"/>
    <mergeCell ref="A107:H107"/>
    <mergeCell ref="A108:H108"/>
    <mergeCell ref="A109:H109"/>
    <mergeCell ref="A110:H110"/>
    <mergeCell ref="A111:H111"/>
    <mergeCell ref="A122:H122"/>
    <mergeCell ref="A123:H123"/>
    <mergeCell ref="A124:H124"/>
    <mergeCell ref="A125:H125"/>
    <mergeCell ref="A126:H126"/>
    <mergeCell ref="A117:H117"/>
    <mergeCell ref="A118:H118"/>
    <mergeCell ref="A119:H119"/>
    <mergeCell ref="A120:H120"/>
    <mergeCell ref="A121:H121"/>
    <mergeCell ref="A132:H132"/>
    <mergeCell ref="A133:H133"/>
    <mergeCell ref="A134:H134"/>
    <mergeCell ref="A135:H135"/>
    <mergeCell ref="A136:H136"/>
    <mergeCell ref="A127:H127"/>
    <mergeCell ref="A128:H128"/>
    <mergeCell ref="A129:H129"/>
    <mergeCell ref="A130:H130"/>
    <mergeCell ref="A131:H131"/>
    <mergeCell ref="A142:H142"/>
    <mergeCell ref="A143:H143"/>
    <mergeCell ref="A144:H144"/>
    <mergeCell ref="A145:H145"/>
    <mergeCell ref="A137:H137"/>
    <mergeCell ref="A138:H138"/>
    <mergeCell ref="A139:H139"/>
    <mergeCell ref="A140:H140"/>
    <mergeCell ref="A141:H141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73:H173"/>
    <mergeCell ref="A174:H174"/>
    <mergeCell ref="A175:H175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</mergeCells>
  <pageMargins left="0.51181102362204722" right="0.11811023622047245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listy!$D$60:$D$64</xm:f>
          </x14:formula1>
          <xm:sqref>I76:I175</xm:sqref>
        </x14:dataValidation>
        <x14:dataValidation type="list" allowBlank="1" showInputMessage="1" showErrorMessage="1">
          <x14:formula1>
            <xm:f>listy!$A$92:$A$136</xm:f>
          </x14:formula1>
          <xm:sqref>A76:H175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O39"/>
  <sheetViews>
    <sheetView workbookViewId="0">
      <selection activeCell="K21" sqref="K21"/>
    </sheetView>
  </sheetViews>
  <sheetFormatPr defaultRowHeight="15"/>
  <cols>
    <col min="1" max="1" width="7.140625" style="57" customWidth="1"/>
    <col min="2" max="2" width="65.42578125" style="57" customWidth="1"/>
    <col min="3" max="3" width="7.5703125" style="57" customWidth="1"/>
    <col min="4" max="5" width="7.28515625" style="147" customWidth="1"/>
    <col min="6" max="11" width="7.28515625" style="57" customWidth="1"/>
    <col min="12" max="16384" width="9.140625" style="57"/>
  </cols>
  <sheetData>
    <row r="1" spans="1:15">
      <c r="A1" s="646" t="s">
        <v>331</v>
      </c>
      <c r="B1" s="759"/>
      <c r="C1" s="759"/>
      <c r="D1" s="759"/>
      <c r="E1" s="760"/>
      <c r="F1" s="225"/>
      <c r="G1" s="225"/>
      <c r="H1" s="225"/>
      <c r="I1" s="193"/>
      <c r="J1" s="193"/>
      <c r="K1" s="193"/>
      <c r="L1" s="193"/>
      <c r="M1" s="193"/>
      <c r="N1" s="193"/>
      <c r="O1" s="193"/>
    </row>
    <row r="2" spans="1:15" s="217" customFormat="1" ht="18.75" customHeight="1">
      <c r="A2" s="777" t="str">
        <f>IF(listy!K48=22,"","W zał. nr2 Wskaźniki wystąpiły błędy")</f>
        <v>W zał. nr2 Wskaźniki wystąpiły błędy</v>
      </c>
      <c r="B2" s="778"/>
      <c r="C2" s="775" t="str">
        <f>IF(Planowanie!J72&gt;"",Planowanie!J72,"Wersja pierwotna")</f>
        <v>Wersja pierwotna</v>
      </c>
      <c r="D2" s="776"/>
      <c r="E2" s="776"/>
      <c r="F2" s="285"/>
      <c r="G2" s="285"/>
      <c r="H2" s="285"/>
    </row>
    <row r="3" spans="1:15" ht="15" customHeight="1">
      <c r="A3" s="439" t="str">
        <f>Wniosek!A5:H5</f>
        <v>Obszar wsparcia I – Kompleksowe działania na rzecz zwiększenia integracji społeczności romskiej o zasięgu lokalnym</v>
      </c>
      <c r="B3" s="766"/>
      <c r="C3" s="766"/>
      <c r="D3" s="766"/>
      <c r="E3" s="767"/>
      <c r="F3" s="152"/>
      <c r="G3" s="152"/>
      <c r="H3" s="152"/>
      <c r="I3" s="193"/>
      <c r="J3" s="193"/>
      <c r="K3" s="193"/>
      <c r="L3" s="193"/>
      <c r="M3" s="193"/>
      <c r="N3" s="193"/>
      <c r="O3" s="193"/>
    </row>
    <row r="4" spans="1:15" ht="3" customHeight="1">
      <c r="A4" s="768"/>
      <c r="B4" s="769"/>
      <c r="C4" s="769"/>
      <c r="D4" s="769"/>
      <c r="E4" s="770"/>
      <c r="F4" s="152"/>
      <c r="G4" s="152"/>
      <c r="H4" s="152"/>
      <c r="I4" s="193"/>
      <c r="J4" s="193"/>
      <c r="K4" s="193"/>
      <c r="L4" s="193"/>
      <c r="M4" s="193"/>
      <c r="N4" s="193"/>
      <c r="O4" s="193"/>
    </row>
    <row r="5" spans="1:15">
      <c r="A5" s="773" t="s">
        <v>8</v>
      </c>
      <c r="B5" s="774"/>
      <c r="C5" s="774"/>
      <c r="D5" s="774"/>
      <c r="E5" s="774"/>
      <c r="F5" s="225"/>
      <c r="G5" s="225"/>
      <c r="H5" s="225"/>
    </row>
    <row r="6" spans="1:15" ht="30" customHeight="1">
      <c r="A6" s="416">
        <f>Wniosek!A8:H8</f>
        <v>0</v>
      </c>
      <c r="B6" s="771"/>
      <c r="C6" s="771"/>
      <c r="D6" s="771"/>
      <c r="E6" s="772"/>
      <c r="F6" s="225"/>
      <c r="G6" s="225"/>
      <c r="H6" s="225"/>
    </row>
    <row r="7" spans="1:15" ht="3" customHeight="1">
      <c r="A7" s="761"/>
      <c r="B7" s="762"/>
      <c r="C7" s="762"/>
      <c r="D7" s="762"/>
      <c r="E7" s="763"/>
      <c r="F7" s="225"/>
      <c r="G7" s="225"/>
      <c r="H7" s="152"/>
      <c r="I7" s="195"/>
      <c r="J7" s="195"/>
      <c r="K7" s="195"/>
      <c r="L7" s="195"/>
      <c r="M7" s="195"/>
      <c r="N7" s="195"/>
    </row>
    <row r="8" spans="1:15" ht="15.75">
      <c r="A8" s="765" t="s">
        <v>216</v>
      </c>
      <c r="B8" s="670"/>
      <c r="C8" s="670"/>
      <c r="D8" s="226">
        <f>Program!F1-1</f>
        <v>-1</v>
      </c>
      <c r="E8" s="226">
        <f>Program!G1</f>
        <v>0</v>
      </c>
      <c r="F8" s="227"/>
      <c r="G8" s="227"/>
      <c r="H8" s="227"/>
      <c r="I8" s="227"/>
      <c r="J8" s="227"/>
      <c r="K8" s="227"/>
    </row>
    <row r="9" spans="1:15">
      <c r="A9" s="756" t="str">
        <f>Planowanie!B32</f>
        <v/>
      </c>
      <c r="B9" s="764"/>
      <c r="C9" s="764"/>
      <c r="D9" s="764"/>
      <c r="E9" s="758"/>
    </row>
    <row r="10" spans="1:15">
      <c r="A10" s="228" t="s">
        <v>123</v>
      </c>
      <c r="B10" s="753" t="s">
        <v>217</v>
      </c>
      <c r="C10" s="755"/>
      <c r="D10" s="71">
        <v>0</v>
      </c>
      <c r="E10" s="71">
        <v>0</v>
      </c>
    </row>
    <row r="11" spans="1:15" ht="30" customHeight="1">
      <c r="A11" s="228" t="s">
        <v>124</v>
      </c>
      <c r="B11" s="753" t="s">
        <v>218</v>
      </c>
      <c r="C11" s="754"/>
      <c r="D11" s="71">
        <v>0</v>
      </c>
      <c r="E11" s="71">
        <v>0</v>
      </c>
    </row>
    <row r="12" spans="1:15" ht="15" customHeight="1">
      <c r="A12" s="228" t="s">
        <v>125</v>
      </c>
      <c r="B12" s="753" t="s">
        <v>126</v>
      </c>
      <c r="C12" s="755"/>
      <c r="D12" s="71">
        <v>0</v>
      </c>
      <c r="E12" s="71">
        <v>0</v>
      </c>
    </row>
    <row r="13" spans="1:15">
      <c r="A13" s="228" t="s">
        <v>127</v>
      </c>
      <c r="B13" s="753" t="s">
        <v>130</v>
      </c>
      <c r="C13" s="755"/>
      <c r="D13" s="71">
        <v>0</v>
      </c>
      <c r="E13" s="71">
        <v>0</v>
      </c>
    </row>
    <row r="14" spans="1:15" ht="38.25" customHeight="1">
      <c r="A14" s="228" t="s">
        <v>128</v>
      </c>
      <c r="B14" s="753" t="s">
        <v>131</v>
      </c>
      <c r="C14" s="755"/>
      <c r="D14" s="71">
        <v>0</v>
      </c>
      <c r="E14" s="71">
        <v>0</v>
      </c>
    </row>
    <row r="15" spans="1:15">
      <c r="A15" s="756" t="str">
        <f>Planowanie!B33</f>
        <v/>
      </c>
      <c r="B15" s="757"/>
      <c r="C15" s="757"/>
      <c r="D15" s="757"/>
      <c r="E15" s="758"/>
    </row>
    <row r="16" spans="1:15">
      <c r="A16" s="228" t="s">
        <v>321</v>
      </c>
      <c r="B16" s="753" t="s">
        <v>219</v>
      </c>
      <c r="C16" s="755"/>
      <c r="D16" s="71">
        <v>0</v>
      </c>
      <c r="E16" s="71">
        <v>0</v>
      </c>
    </row>
    <row r="17" spans="1:5" s="147" customFormat="1" ht="15.75">
      <c r="A17" s="781" t="str">
        <f>Planowanie!B34</f>
        <v/>
      </c>
      <c r="B17" s="782"/>
      <c r="C17" s="782"/>
      <c r="D17" s="782"/>
      <c r="E17" s="782"/>
    </row>
    <row r="18" spans="1:5">
      <c r="A18" s="228" t="s">
        <v>166</v>
      </c>
      <c r="B18" s="753" t="s">
        <v>221</v>
      </c>
      <c r="C18" s="753"/>
      <c r="D18" s="71">
        <v>0</v>
      </c>
      <c r="E18" s="71">
        <v>0</v>
      </c>
    </row>
    <row r="19" spans="1:5" ht="30" customHeight="1">
      <c r="A19" s="228" t="s">
        <v>167</v>
      </c>
      <c r="B19" s="753" t="s">
        <v>220</v>
      </c>
      <c r="C19" s="755"/>
      <c r="D19" s="71">
        <v>0</v>
      </c>
      <c r="E19" s="71">
        <v>0</v>
      </c>
    </row>
    <row r="20" spans="1:5">
      <c r="A20" s="228" t="s">
        <v>168</v>
      </c>
      <c r="B20" s="753" t="s">
        <v>222</v>
      </c>
      <c r="C20" s="755"/>
      <c r="D20" s="71">
        <v>0</v>
      </c>
      <c r="E20" s="71">
        <v>0</v>
      </c>
    </row>
    <row r="21" spans="1:5">
      <c r="A21" s="228" t="s">
        <v>169</v>
      </c>
      <c r="B21" s="753" t="s">
        <v>223</v>
      </c>
      <c r="C21" s="755"/>
      <c r="D21" s="71">
        <v>0</v>
      </c>
      <c r="E21" s="71">
        <v>0</v>
      </c>
    </row>
    <row r="22" spans="1:5">
      <c r="A22" s="783" t="str">
        <f>Planowanie!B35</f>
        <v/>
      </c>
      <c r="B22" s="618"/>
      <c r="C22" s="618"/>
      <c r="D22" s="618"/>
      <c r="E22" s="782"/>
    </row>
    <row r="23" spans="1:5" ht="15" customHeight="1">
      <c r="A23" s="228" t="str">
        <f>IF(A22&gt;"","12.","")</f>
        <v/>
      </c>
      <c r="B23" s="753" t="str">
        <f>IF(A22&gt;"","Liczba objętych badaniami profilaktycznymi w tym szczepieniami ochronnymi","")</f>
        <v/>
      </c>
      <c r="C23" s="753"/>
      <c r="D23" s="70">
        <v>0</v>
      </c>
      <c r="E23" s="78">
        <v>0</v>
      </c>
    </row>
    <row r="24" spans="1:5" ht="3" customHeight="1">
      <c r="A24" s="784"/>
      <c r="B24" s="524"/>
      <c r="C24" s="524"/>
      <c r="D24" s="524"/>
      <c r="E24" s="524"/>
    </row>
    <row r="25" spans="1:5" ht="15" customHeight="1">
      <c r="A25" s="229" t="s">
        <v>224</v>
      </c>
      <c r="B25" s="785" t="str">
        <f>Program!A30</f>
        <v>Liczebność dorosłej populacji z podziałem na płeć</v>
      </c>
      <c r="C25" s="786"/>
      <c r="D25" s="230">
        <f>Program!F30</f>
        <v>0</v>
      </c>
      <c r="E25" s="231"/>
    </row>
    <row r="26" spans="1:5" ht="15" customHeight="1">
      <c r="A26" s="228" t="s">
        <v>225</v>
      </c>
      <c r="B26" s="753" t="s">
        <v>293</v>
      </c>
      <c r="C26" s="755"/>
      <c r="D26" s="232">
        <f>Program!F33</f>
        <v>0</v>
      </c>
      <c r="E26" s="231"/>
    </row>
    <row r="27" spans="1:5" ht="15" customHeight="1">
      <c r="A27" s="228" t="s">
        <v>129</v>
      </c>
      <c r="B27" s="753" t="str">
        <f>Program!A37</f>
        <v>Liczba dzieci w wieku 5 - 14 lat</v>
      </c>
      <c r="C27" s="755"/>
      <c r="D27" s="233">
        <f>Program!F37</f>
        <v>0</v>
      </c>
      <c r="E27" s="227"/>
    </row>
    <row r="28" spans="1:5" ht="3" customHeight="1">
      <c r="A28" s="779"/>
      <c r="B28" s="780"/>
      <c r="C28" s="780"/>
      <c r="D28" s="780"/>
      <c r="E28" s="780"/>
    </row>
    <row r="29" spans="1:5" ht="15" customHeight="1">
      <c r="A29" s="228" t="s">
        <v>172</v>
      </c>
      <c r="B29" s="234" t="s">
        <v>171</v>
      </c>
      <c r="C29" s="235" t="s">
        <v>161</v>
      </c>
      <c r="D29" s="235">
        <f>Program!F1-1</f>
        <v>-1</v>
      </c>
      <c r="E29" s="235">
        <f>Program!G1</f>
        <v>0</v>
      </c>
    </row>
    <row r="30" spans="1:5" ht="30" customHeight="1">
      <c r="A30" s="236" t="s">
        <v>173</v>
      </c>
      <c r="B30" s="237" t="s">
        <v>163</v>
      </c>
      <c r="C30" s="238" t="s">
        <v>162</v>
      </c>
      <c r="D30" s="239" t="e">
        <f>D10/D11</f>
        <v>#DIV/0!</v>
      </c>
      <c r="E30" s="239" t="e">
        <f>E10/E11</f>
        <v>#DIV/0!</v>
      </c>
    </row>
    <row r="31" spans="1:5">
      <c r="A31" s="236" t="s">
        <v>174</v>
      </c>
      <c r="B31" s="237" t="s">
        <v>164</v>
      </c>
      <c r="C31" s="238" t="s">
        <v>162</v>
      </c>
      <c r="D31" s="239" t="e">
        <f>D11/$D$27</f>
        <v>#DIV/0!</v>
      </c>
      <c r="E31" s="239" t="e">
        <f>E11/$D$27</f>
        <v>#DIV/0!</v>
      </c>
    </row>
    <row r="32" spans="1:5" ht="28.5" customHeight="1">
      <c r="A32" s="236" t="s">
        <v>175</v>
      </c>
      <c r="B32" s="237" t="s">
        <v>165</v>
      </c>
      <c r="C32" s="238" t="s">
        <v>162</v>
      </c>
      <c r="D32" s="239" t="e">
        <f>D14/D11</f>
        <v>#DIV/0!</v>
      </c>
      <c r="E32" s="239" t="e">
        <f>E14/E11</f>
        <v>#DIV/0!</v>
      </c>
    </row>
    <row r="33" spans="1:5" ht="30" customHeight="1">
      <c r="A33" s="236" t="s">
        <v>323</v>
      </c>
      <c r="B33" s="93" t="s">
        <v>170</v>
      </c>
      <c r="C33" s="238" t="s">
        <v>70</v>
      </c>
      <c r="D33" s="240" t="e">
        <f>D14/D18</f>
        <v>#DIV/0!</v>
      </c>
      <c r="E33" s="240" t="e">
        <f>E14/E18</f>
        <v>#DIV/0!</v>
      </c>
    </row>
    <row r="34" spans="1:5">
      <c r="A34" s="241" t="s">
        <v>176</v>
      </c>
      <c r="B34" s="242" t="s">
        <v>177</v>
      </c>
      <c r="C34" s="238" t="s">
        <v>162</v>
      </c>
      <c r="D34" s="239" t="e">
        <f>(D10+D11)/$D$27</f>
        <v>#DIV/0!</v>
      </c>
      <c r="E34" s="239" t="e">
        <f>(E10+E11)/$D$27</f>
        <v>#DIV/0!</v>
      </c>
    </row>
    <row r="35" spans="1:5">
      <c r="A35" s="243" t="s">
        <v>322</v>
      </c>
      <c r="B35" s="242" t="s">
        <v>179</v>
      </c>
      <c r="C35" s="238" t="s">
        <v>162</v>
      </c>
      <c r="D35" s="244" t="e">
        <f>D16/$D$25</f>
        <v>#DIV/0!</v>
      </c>
      <c r="E35" s="244" t="e">
        <f>E16/$D$25</f>
        <v>#DIV/0!</v>
      </c>
    </row>
    <row r="36" spans="1:5">
      <c r="A36" s="245" t="s">
        <v>324</v>
      </c>
      <c r="B36" s="242" t="s">
        <v>178</v>
      </c>
      <c r="C36" s="238" t="s">
        <v>162</v>
      </c>
      <c r="D36" s="244" t="e">
        <f>(D18+D19)/$D$26</f>
        <v>#DIV/0!</v>
      </c>
      <c r="E36" s="244" t="e">
        <f>(E18+E19)/$D$26</f>
        <v>#DIV/0!</v>
      </c>
    </row>
    <row r="37" spans="1:5" ht="30" customHeight="1">
      <c r="A37" s="236" t="s">
        <v>325</v>
      </c>
      <c r="B37" s="246" t="s">
        <v>180</v>
      </c>
      <c r="C37" s="220" t="s">
        <v>70</v>
      </c>
      <c r="D37" s="247" t="e">
        <f>D19/D20</f>
        <v>#DIV/0!</v>
      </c>
      <c r="E37" s="247" t="e">
        <f>E19/E20</f>
        <v>#DIV/0!</v>
      </c>
    </row>
    <row r="38" spans="1:5" ht="30" customHeight="1">
      <c r="A38" s="236" t="s">
        <v>326</v>
      </c>
      <c r="B38" s="237" t="s">
        <v>181</v>
      </c>
      <c r="C38" s="220" t="s">
        <v>162</v>
      </c>
      <c r="D38" s="248" t="e">
        <f>D21/$D$26</f>
        <v>#DIV/0!</v>
      </c>
      <c r="E38" s="248" t="e">
        <f>E21/$D$26</f>
        <v>#DIV/0!</v>
      </c>
    </row>
    <row r="39" spans="1:5" ht="31.5" customHeight="1">
      <c r="A39" s="249" t="str">
        <f>IF(B23&gt;"","12/(I+6)","")</f>
        <v/>
      </c>
      <c r="B39" s="93" t="str">
        <f>IF(B23&gt;"","Frekwencja Romów objętych badaniami profilaktycznymi w tym szczepieniami ochronnymi","")</f>
        <v/>
      </c>
      <c r="C39" s="238" t="str">
        <f>IF(B23&gt;"","%","")</f>
        <v/>
      </c>
      <c r="D39" s="239" t="str">
        <f>IF(B23&gt;"",D23/(D25+D27),"")</f>
        <v/>
      </c>
      <c r="E39" s="239" t="str">
        <f>IF(B23&gt;"",E23/(D25+D27),"")</f>
        <v/>
      </c>
    </row>
  </sheetData>
  <sheetProtection algorithmName="SHA-512" hashValue="IRf6IMHusD/ysN6MTyIZyMrX0RnznCo24mpH9kPPqYS1cM0YWwvZp12cXwJEtmodGOhpLxcBvN2CYkujyguhow==" saltValue="kXSgvjWWy+rP+o3vYfiepQ==" spinCount="100000" sheet="1" objects="1" scenarios="1" formatRows="0"/>
  <mergeCells count="29">
    <mergeCell ref="A28:E28"/>
    <mergeCell ref="B16:C16"/>
    <mergeCell ref="B18:C18"/>
    <mergeCell ref="B19:C19"/>
    <mergeCell ref="A17:E17"/>
    <mergeCell ref="A22:E22"/>
    <mergeCell ref="B26:C26"/>
    <mergeCell ref="B27:C27"/>
    <mergeCell ref="A24:E24"/>
    <mergeCell ref="B25:C25"/>
    <mergeCell ref="A1:E1"/>
    <mergeCell ref="A7:E7"/>
    <mergeCell ref="A9:E9"/>
    <mergeCell ref="A8:C8"/>
    <mergeCell ref="B10:C10"/>
    <mergeCell ref="A3:E3"/>
    <mergeCell ref="A4:E4"/>
    <mergeCell ref="A6:E6"/>
    <mergeCell ref="A5:E5"/>
    <mergeCell ref="C2:E2"/>
    <mergeCell ref="A2:B2"/>
    <mergeCell ref="B11:C11"/>
    <mergeCell ref="B12:C12"/>
    <mergeCell ref="B20:C20"/>
    <mergeCell ref="B21:C21"/>
    <mergeCell ref="B23:C23"/>
    <mergeCell ref="A15:E15"/>
    <mergeCell ref="B13:C13"/>
    <mergeCell ref="B14:C14"/>
  </mergeCells>
  <pageMargins left="0.51181102362204722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Spr. wskaźniki</vt:lpstr>
      <vt:lpstr>Spr.wydatki </vt:lpstr>
      <vt:lpstr>Sprawozdanie</vt:lpstr>
      <vt:lpstr>Planowanie</vt:lpstr>
      <vt:lpstr>Program-partnerzy</vt:lpstr>
      <vt:lpstr>Wniosek-kosztorys inne</vt:lpstr>
      <vt:lpstr> Wniosek-kosztorys</vt:lpstr>
      <vt:lpstr>Program</vt:lpstr>
      <vt:lpstr>Program-wskaźniki</vt:lpstr>
      <vt:lpstr>Wniosek</vt:lpstr>
      <vt:lpstr>listy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Cwetsch Krzysztof</dc:creator>
  <cp:lastModifiedBy>mkow</cp:lastModifiedBy>
  <cp:lastPrinted>2015-09-14T09:54:14Z</cp:lastPrinted>
  <dcterms:created xsi:type="dcterms:W3CDTF">2013-01-25T08:01:30Z</dcterms:created>
  <dcterms:modified xsi:type="dcterms:W3CDTF">2015-09-15T07:27:14Z</dcterms:modified>
</cp:coreProperties>
</file>